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mamadil/Downloads/"/>
    </mc:Choice>
  </mc:AlternateContent>
  <xr:revisionPtr revIDLastSave="0" documentId="8_{3FD5E7FF-6C7D-AA42-B48C-A3B3834EAACC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Sales Tracking (ST)" sheetId="1" r:id="rId1"/>
    <sheet name="C Turboads" sheetId="8" state="hidden" r:id="rId2"/>
    <sheet name="C Turboads TT" sheetId="9" state="hidden" r:id="rId3"/>
    <sheet name="6-Mo AVG" sheetId="22" state="hidden" r:id="rId4"/>
    <sheet name="Salary Scheme Marketing Dept" sheetId="23" state="hidden" r:id="rId5"/>
    <sheet name="Salary Scheme Marketing" sheetId="24" state="hidden" r:id="rId6"/>
    <sheet name="Salary Scheme Marketing Dept Sa" sheetId="25" state="hidden" r:id="rId7"/>
    <sheet name="Copy 6-Mo AVG" sheetId="26" state="hidden" r:id="rId8"/>
    <sheet name="Table EPF" sheetId="27" state="hidden" r:id="rId9"/>
    <sheet name="Table SOCSO" sheetId="28" state="hidden" r:id="rId10"/>
    <sheet name="Table EIS" sheetId="29" state="hidden" r:id="rId11"/>
    <sheet name="Salary Scheme Marketing Dept Au" sheetId="30" state="hidden" r:id="rId12"/>
    <sheet name="Basic + Commission Scheme Activ" sheetId="31" state="hidden" r:id="rId13"/>
    <sheet name="Control of Basic + Commission S" sheetId="32" state="hidden" r:id="rId1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32" l="1"/>
  <c r="O32" i="32" s="1"/>
  <c r="M31" i="32"/>
  <c r="M32" i="32" s="1"/>
  <c r="L31" i="32"/>
  <c r="L32" i="32" s="1"/>
  <c r="J31" i="32"/>
  <c r="J32" i="32" s="1"/>
  <c r="I31" i="32"/>
  <c r="I32" i="32" s="1"/>
  <c r="H31" i="32"/>
  <c r="H32" i="32" s="1"/>
  <c r="G31" i="32"/>
  <c r="G32" i="32" s="1"/>
  <c r="F31" i="32"/>
  <c r="J17" i="32"/>
  <c r="I17" i="32"/>
  <c r="H17" i="32"/>
  <c r="G17" i="32"/>
  <c r="F17" i="32"/>
  <c r="J16" i="32"/>
  <c r="I16" i="32"/>
  <c r="H16" i="32"/>
  <c r="G16" i="32"/>
  <c r="F16" i="32"/>
  <c r="J15" i="32"/>
  <c r="I15" i="32"/>
  <c r="H15" i="32"/>
  <c r="G15" i="32"/>
  <c r="F15" i="32"/>
  <c r="J14" i="32"/>
  <c r="I14" i="32"/>
  <c r="H14" i="32"/>
  <c r="G14" i="32"/>
  <c r="F14" i="32"/>
  <c r="J13" i="32"/>
  <c r="I13" i="32"/>
  <c r="H13" i="32"/>
  <c r="G13" i="32"/>
  <c r="F13" i="32"/>
  <c r="J12" i="32"/>
  <c r="I12" i="32"/>
  <c r="H12" i="32"/>
  <c r="G12" i="32"/>
  <c r="F12" i="32"/>
  <c r="J11" i="32"/>
  <c r="I11" i="32"/>
  <c r="H11" i="32"/>
  <c r="G11" i="32"/>
  <c r="F11" i="32"/>
  <c r="J10" i="32"/>
  <c r="J27" i="32" s="1"/>
  <c r="I10" i="32"/>
  <c r="I27" i="32" s="1"/>
  <c r="H10" i="32"/>
  <c r="H27" i="32" s="1"/>
  <c r="G10" i="32"/>
  <c r="G27" i="32" s="1"/>
  <c r="F10" i="32"/>
  <c r="F27" i="32" s="1"/>
  <c r="M8" i="32"/>
  <c r="M23" i="32" s="1"/>
  <c r="L8" i="32"/>
  <c r="L14" i="32" s="1"/>
  <c r="M32" i="31"/>
  <c r="L32" i="31"/>
  <c r="H32" i="31"/>
  <c r="G32" i="31"/>
  <c r="O31" i="31"/>
  <c r="O32" i="31" s="1"/>
  <c r="M31" i="31"/>
  <c r="L31" i="31"/>
  <c r="J31" i="31"/>
  <c r="J32" i="31" s="1"/>
  <c r="I31" i="31"/>
  <c r="I32" i="31" s="1"/>
  <c r="H31" i="31"/>
  <c r="G31" i="31"/>
  <c r="F31" i="31"/>
  <c r="J17" i="31"/>
  <c r="I17" i="31"/>
  <c r="H17" i="31"/>
  <c r="G17" i="31"/>
  <c r="F17" i="31"/>
  <c r="L16" i="31"/>
  <c r="J16" i="31"/>
  <c r="I16" i="31"/>
  <c r="H16" i="31"/>
  <c r="G16" i="31"/>
  <c r="F16" i="31"/>
  <c r="M15" i="31"/>
  <c r="L15" i="31"/>
  <c r="J15" i="31"/>
  <c r="I15" i="31"/>
  <c r="H15" i="31"/>
  <c r="G15" i="31"/>
  <c r="F15" i="31"/>
  <c r="M14" i="31"/>
  <c r="L14" i="31"/>
  <c r="J14" i="31"/>
  <c r="I14" i="31"/>
  <c r="H14" i="31"/>
  <c r="G14" i="31"/>
  <c r="F14" i="31"/>
  <c r="J13" i="31"/>
  <c r="I13" i="31"/>
  <c r="H13" i="31"/>
  <c r="G13" i="31"/>
  <c r="F13" i="31"/>
  <c r="M12" i="31"/>
  <c r="L12" i="31"/>
  <c r="J12" i="31"/>
  <c r="I12" i="31"/>
  <c r="H12" i="31"/>
  <c r="G12" i="31"/>
  <c r="F12" i="31"/>
  <c r="M11" i="31"/>
  <c r="L11" i="31"/>
  <c r="J11" i="31"/>
  <c r="I11" i="31"/>
  <c r="H11" i="31"/>
  <c r="G11" i="31"/>
  <c r="F11" i="31"/>
  <c r="J10" i="31"/>
  <c r="J27" i="31" s="1"/>
  <c r="I10" i="31"/>
  <c r="I27" i="31" s="1"/>
  <c r="H10" i="31"/>
  <c r="H27" i="31" s="1"/>
  <c r="G10" i="31"/>
  <c r="G27" i="31" s="1"/>
  <c r="F10" i="31"/>
  <c r="F27" i="31" s="1"/>
  <c r="P8" i="31"/>
  <c r="O8" i="31"/>
  <c r="M8" i="31"/>
  <c r="M23" i="31" s="1"/>
  <c r="L8" i="31"/>
  <c r="L23" i="31" s="1"/>
  <c r="O32" i="30"/>
  <c r="J32" i="30"/>
  <c r="F32" i="30"/>
  <c r="R31" i="30"/>
  <c r="R32" i="30" s="1"/>
  <c r="Q31" i="30"/>
  <c r="Q32" i="30" s="1"/>
  <c r="O31" i="30"/>
  <c r="N31" i="30"/>
  <c r="N32" i="30" s="1"/>
  <c r="L31" i="30"/>
  <c r="L32" i="30" s="1"/>
  <c r="K31" i="30"/>
  <c r="K32" i="30" s="1"/>
  <c r="J31" i="30"/>
  <c r="I31" i="30"/>
  <c r="H31" i="30"/>
  <c r="H32" i="30" s="1"/>
  <c r="G31" i="30"/>
  <c r="G32" i="30" s="1"/>
  <c r="F31" i="30"/>
  <c r="R23" i="30"/>
  <c r="N23" i="30"/>
  <c r="R21" i="30"/>
  <c r="N21" i="30"/>
  <c r="R19" i="30"/>
  <c r="N19" i="30"/>
  <c r="R17" i="30"/>
  <c r="N17" i="30"/>
  <c r="L17" i="30"/>
  <c r="K17" i="30"/>
  <c r="J17" i="30"/>
  <c r="I17" i="30"/>
  <c r="H17" i="30"/>
  <c r="G17" i="30"/>
  <c r="F17" i="30"/>
  <c r="R16" i="30"/>
  <c r="O16" i="30"/>
  <c r="L16" i="30"/>
  <c r="K16" i="30"/>
  <c r="J16" i="30"/>
  <c r="I16" i="30"/>
  <c r="H16" i="30"/>
  <c r="G16" i="30"/>
  <c r="F16" i="30"/>
  <c r="O15" i="30"/>
  <c r="N15" i="30"/>
  <c r="L15" i="30"/>
  <c r="K15" i="30"/>
  <c r="J15" i="30"/>
  <c r="I15" i="30"/>
  <c r="H15" i="30"/>
  <c r="G15" i="30"/>
  <c r="F15" i="30"/>
  <c r="R14" i="30"/>
  <c r="O14" i="30"/>
  <c r="L14" i="30"/>
  <c r="K14" i="30"/>
  <c r="J14" i="30"/>
  <c r="I14" i="30"/>
  <c r="H14" i="30"/>
  <c r="G14" i="30"/>
  <c r="F14" i="30"/>
  <c r="R13" i="30"/>
  <c r="N13" i="30"/>
  <c r="L13" i="30"/>
  <c r="K13" i="30"/>
  <c r="J13" i="30"/>
  <c r="I13" i="30"/>
  <c r="H13" i="30"/>
  <c r="G13" i="30"/>
  <c r="F13" i="30"/>
  <c r="O12" i="30"/>
  <c r="L12" i="30"/>
  <c r="K12" i="30"/>
  <c r="J12" i="30"/>
  <c r="I12" i="30"/>
  <c r="H12" i="30"/>
  <c r="G12" i="30"/>
  <c r="F12" i="30"/>
  <c r="O11" i="30"/>
  <c r="L11" i="30"/>
  <c r="K11" i="30"/>
  <c r="J11" i="30"/>
  <c r="I11" i="30"/>
  <c r="H11" i="30"/>
  <c r="G11" i="30"/>
  <c r="F11" i="30"/>
  <c r="L10" i="30"/>
  <c r="K10" i="30"/>
  <c r="J10" i="30"/>
  <c r="I10" i="30"/>
  <c r="H10" i="30"/>
  <c r="G10" i="30"/>
  <c r="F10" i="30"/>
  <c r="R8" i="30"/>
  <c r="O8" i="30"/>
  <c r="O23" i="30" s="1"/>
  <c r="N8" i="30"/>
  <c r="F43" i="26"/>
  <c r="E43" i="26"/>
  <c r="D43" i="26"/>
  <c r="C43" i="26"/>
  <c r="F42" i="26"/>
  <c r="F44" i="26" s="1"/>
  <c r="F41" i="26"/>
  <c r="F40" i="26"/>
  <c r="E40" i="26"/>
  <c r="D40" i="26"/>
  <c r="C40" i="26"/>
  <c r="F39" i="26"/>
  <c r="F37" i="26"/>
  <c r="E37" i="26"/>
  <c r="E42" i="26" s="1"/>
  <c r="E44" i="26" s="1"/>
  <c r="D37" i="26"/>
  <c r="D42" i="26" s="1"/>
  <c r="D44" i="26" s="1"/>
  <c r="C37" i="26"/>
  <c r="C42" i="26" s="1"/>
  <c r="C44" i="26" s="1"/>
  <c r="G27" i="26"/>
  <c r="G28" i="26" s="1"/>
  <c r="G29" i="26" s="1"/>
  <c r="G30" i="26" s="1"/>
  <c r="D25" i="26"/>
  <c r="D24" i="26"/>
  <c r="D26" i="26" s="1"/>
  <c r="D23" i="26"/>
  <c r="H22" i="26"/>
  <c r="H27" i="26" s="1"/>
  <c r="H28" i="26" s="1"/>
  <c r="H29" i="26" s="1"/>
  <c r="H30" i="26" s="1"/>
  <c r="G22" i="26"/>
  <c r="D22" i="26"/>
  <c r="D21" i="26"/>
  <c r="D27" i="26" s="1"/>
  <c r="D28" i="26" s="1"/>
  <c r="O19" i="26"/>
  <c r="O18" i="26"/>
  <c r="O16" i="26"/>
  <c r="O15" i="26"/>
  <c r="O20" i="26" s="1"/>
  <c r="I14" i="26"/>
  <c r="J14" i="26" s="1"/>
  <c r="K14" i="26" s="1"/>
  <c r="L14" i="26" s="1"/>
  <c r="J10" i="26"/>
  <c r="K10" i="26" s="1"/>
  <c r="L10" i="26" s="1"/>
  <c r="I10" i="26"/>
  <c r="O9" i="26"/>
  <c r="I9" i="26"/>
  <c r="J9" i="26" s="1"/>
  <c r="K9" i="26" s="1"/>
  <c r="L9" i="26" s="1"/>
  <c r="I8" i="26"/>
  <c r="J8" i="26" s="1"/>
  <c r="K8" i="26" s="1"/>
  <c r="L8" i="26" s="1"/>
  <c r="L6" i="26"/>
  <c r="H6" i="26"/>
  <c r="G6" i="26"/>
  <c r="F6" i="26"/>
  <c r="E6" i="26"/>
  <c r="D6" i="26"/>
  <c r="C6" i="26"/>
  <c r="I6" i="26" s="1"/>
  <c r="J6" i="26" s="1"/>
  <c r="K6" i="26" s="1"/>
  <c r="O4" i="26"/>
  <c r="O17" i="26" s="1"/>
  <c r="K4" i="26"/>
  <c r="L4" i="26" s="1"/>
  <c r="J4" i="26"/>
  <c r="I4" i="26"/>
  <c r="K58" i="25"/>
  <c r="J58" i="25"/>
  <c r="G58" i="25"/>
  <c r="C56" i="25"/>
  <c r="K53" i="25"/>
  <c r="K54" i="25" s="1"/>
  <c r="G53" i="25"/>
  <c r="G54" i="25" s="1"/>
  <c r="F53" i="25"/>
  <c r="L52" i="25"/>
  <c r="K52" i="25"/>
  <c r="J52" i="25"/>
  <c r="J53" i="25" s="1"/>
  <c r="I52" i="25"/>
  <c r="I53" i="25" s="1"/>
  <c r="H52" i="25"/>
  <c r="G52" i="25"/>
  <c r="F52" i="25"/>
  <c r="C51" i="25"/>
  <c r="C54" i="25" s="1"/>
  <c r="L50" i="25"/>
  <c r="K50" i="25"/>
  <c r="J50" i="25"/>
  <c r="I50" i="25"/>
  <c r="H50" i="25"/>
  <c r="H58" i="25" s="1"/>
  <c r="G50" i="25"/>
  <c r="F50" i="25"/>
  <c r="F58" i="25" s="1"/>
  <c r="L49" i="25"/>
  <c r="K49" i="25"/>
  <c r="I49" i="25"/>
  <c r="H49" i="25"/>
  <c r="G49" i="25"/>
  <c r="G56" i="25" s="1"/>
  <c r="L48" i="25"/>
  <c r="K48" i="25"/>
  <c r="J48" i="25"/>
  <c r="J49" i="25" s="1"/>
  <c r="I48" i="25"/>
  <c r="H48" i="25"/>
  <c r="G48" i="25"/>
  <c r="F48" i="25"/>
  <c r="F49" i="25" s="1"/>
  <c r="C46" i="25"/>
  <c r="G45" i="25"/>
  <c r="K44" i="25"/>
  <c r="K45" i="25" s="1"/>
  <c r="K56" i="25" s="1"/>
  <c r="J44" i="25"/>
  <c r="J45" i="25" s="1"/>
  <c r="G44" i="25"/>
  <c r="F44" i="25"/>
  <c r="L43" i="25"/>
  <c r="K43" i="25"/>
  <c r="J43" i="25"/>
  <c r="I43" i="25"/>
  <c r="H43" i="25"/>
  <c r="H44" i="25" s="1"/>
  <c r="G43" i="25"/>
  <c r="F43" i="25"/>
  <c r="L37" i="25"/>
  <c r="K37" i="25"/>
  <c r="H37" i="25"/>
  <c r="G37" i="25"/>
  <c r="I35" i="25"/>
  <c r="L34" i="25"/>
  <c r="L35" i="25" s="1"/>
  <c r="K34" i="25"/>
  <c r="I34" i="25"/>
  <c r="H34" i="25"/>
  <c r="G34" i="25"/>
  <c r="L33" i="25"/>
  <c r="K33" i="25"/>
  <c r="J33" i="25"/>
  <c r="I33" i="25"/>
  <c r="I37" i="25" s="1"/>
  <c r="H33" i="25"/>
  <c r="G33" i="25"/>
  <c r="F33" i="25"/>
  <c r="K19" i="25"/>
  <c r="F19" i="25"/>
  <c r="I18" i="25"/>
  <c r="G18" i="25"/>
  <c r="F18" i="25"/>
  <c r="I17" i="25"/>
  <c r="F17" i="25"/>
  <c r="K16" i="25"/>
  <c r="I16" i="25"/>
  <c r="G16" i="25"/>
  <c r="F16" i="25"/>
  <c r="F15" i="25"/>
  <c r="I14" i="25"/>
  <c r="F14" i="25"/>
  <c r="I13" i="25"/>
  <c r="F13" i="25"/>
  <c r="I12" i="25"/>
  <c r="F12" i="25"/>
  <c r="L10" i="25"/>
  <c r="K10" i="25"/>
  <c r="J10" i="25"/>
  <c r="I10" i="25"/>
  <c r="I19" i="25" s="1"/>
  <c r="H10" i="25"/>
  <c r="G10" i="25"/>
  <c r="P62" i="24"/>
  <c r="M62" i="24"/>
  <c r="P40" i="24"/>
  <c r="M40" i="24"/>
  <c r="Q39" i="24"/>
  <c r="P39" i="24"/>
  <c r="M39" i="24"/>
  <c r="Q38" i="24"/>
  <c r="P38" i="24"/>
  <c r="P41" i="24" s="1"/>
  <c r="P42" i="24" s="1"/>
  <c r="M38" i="24"/>
  <c r="M41" i="24" s="1"/>
  <c r="M42" i="24" s="1"/>
  <c r="K38" i="24"/>
  <c r="G38" i="24"/>
  <c r="Q36" i="24"/>
  <c r="P36" i="24"/>
  <c r="M36" i="24"/>
  <c r="K36" i="24"/>
  <c r="G36" i="24"/>
  <c r="Q35" i="24"/>
  <c r="P35" i="24"/>
  <c r="P37" i="24" s="1"/>
  <c r="M35" i="24"/>
  <c r="I35" i="24"/>
  <c r="Q34" i="24"/>
  <c r="P34" i="24"/>
  <c r="M34" i="24"/>
  <c r="M37" i="24" s="1"/>
  <c r="K34" i="24"/>
  <c r="J34" i="24"/>
  <c r="G34" i="24"/>
  <c r="F34" i="24"/>
  <c r="R33" i="24"/>
  <c r="Q33" i="24"/>
  <c r="Q62" i="24" s="1"/>
  <c r="O33" i="24"/>
  <c r="N33" i="24"/>
  <c r="L33" i="24"/>
  <c r="K33" i="24"/>
  <c r="K62" i="24" s="1"/>
  <c r="J33" i="24"/>
  <c r="I33" i="24"/>
  <c r="H33" i="24"/>
  <c r="G33" i="24"/>
  <c r="G62" i="24" s="1"/>
  <c r="F33" i="24"/>
  <c r="P30" i="24"/>
  <c r="M30" i="24"/>
  <c r="P29" i="24"/>
  <c r="M29" i="24"/>
  <c r="M31" i="24" s="1"/>
  <c r="P28" i="24"/>
  <c r="P31" i="24" s="1"/>
  <c r="M28" i="24"/>
  <c r="N23" i="24"/>
  <c r="N22" i="24"/>
  <c r="N21" i="24"/>
  <c r="N20" i="24"/>
  <c r="N19" i="24"/>
  <c r="N18" i="24"/>
  <c r="N17" i="24"/>
  <c r="L17" i="24"/>
  <c r="K17" i="24"/>
  <c r="J17" i="24"/>
  <c r="I17" i="24"/>
  <c r="H17" i="24"/>
  <c r="G17" i="24"/>
  <c r="F17" i="24"/>
  <c r="N16" i="24"/>
  <c r="L16" i="24"/>
  <c r="K16" i="24"/>
  <c r="J16" i="24"/>
  <c r="I16" i="24"/>
  <c r="H16" i="24"/>
  <c r="G16" i="24"/>
  <c r="F16" i="24"/>
  <c r="N15" i="24"/>
  <c r="L15" i="24"/>
  <c r="K15" i="24"/>
  <c r="J15" i="24"/>
  <c r="I15" i="24"/>
  <c r="H15" i="24"/>
  <c r="G15" i="24"/>
  <c r="F15" i="24"/>
  <c r="N14" i="24"/>
  <c r="L14" i="24"/>
  <c r="K14" i="24"/>
  <c r="J14" i="24"/>
  <c r="I14" i="24"/>
  <c r="H14" i="24"/>
  <c r="G14" i="24"/>
  <c r="F14" i="24"/>
  <c r="Q13" i="24"/>
  <c r="N13" i="24"/>
  <c r="L13" i="24"/>
  <c r="K13" i="24"/>
  <c r="J13" i="24"/>
  <c r="I13" i="24"/>
  <c r="H13" i="24"/>
  <c r="G13" i="24"/>
  <c r="F13" i="24"/>
  <c r="N12" i="24"/>
  <c r="L12" i="24"/>
  <c r="K12" i="24"/>
  <c r="J12" i="24"/>
  <c r="I12" i="24"/>
  <c r="H12" i="24"/>
  <c r="G12" i="24"/>
  <c r="F12" i="24"/>
  <c r="N11" i="24"/>
  <c r="N27" i="24" s="1"/>
  <c r="L11" i="24"/>
  <c r="K11" i="24"/>
  <c r="J11" i="24"/>
  <c r="I11" i="24"/>
  <c r="I27" i="24" s="1"/>
  <c r="H11" i="24"/>
  <c r="G11" i="24"/>
  <c r="F11" i="24"/>
  <c r="L10" i="24"/>
  <c r="L27" i="24" s="1"/>
  <c r="K10" i="24"/>
  <c r="K27" i="24" s="1"/>
  <c r="J10" i="24"/>
  <c r="I10" i="24"/>
  <c r="H10" i="24"/>
  <c r="H27" i="24" s="1"/>
  <c r="G10" i="24"/>
  <c r="G27" i="24" s="1"/>
  <c r="F10" i="24"/>
  <c r="Q8" i="24"/>
  <c r="Q25" i="24" s="1"/>
  <c r="O8" i="24"/>
  <c r="C47" i="23"/>
  <c r="C42" i="23"/>
  <c r="C50" i="23" s="1"/>
  <c r="R35" i="23"/>
  <c r="L35" i="23"/>
  <c r="J35" i="23"/>
  <c r="H35" i="23"/>
  <c r="R33" i="23"/>
  <c r="L33" i="23"/>
  <c r="H33" i="23"/>
  <c r="Q32" i="23"/>
  <c r="Q33" i="23" s="1"/>
  <c r="K32" i="23"/>
  <c r="K33" i="23" s="1"/>
  <c r="G32" i="23"/>
  <c r="G33" i="23" s="1"/>
  <c r="F32" i="23"/>
  <c r="F33" i="23" s="1"/>
  <c r="R31" i="23"/>
  <c r="R32" i="23" s="1"/>
  <c r="Q31" i="23"/>
  <c r="Q35" i="23" s="1"/>
  <c r="O31" i="23"/>
  <c r="O35" i="23" s="1"/>
  <c r="N31" i="23"/>
  <c r="L31" i="23"/>
  <c r="L32" i="23" s="1"/>
  <c r="K31" i="23"/>
  <c r="K35" i="23" s="1"/>
  <c r="J31" i="23"/>
  <c r="I31" i="23"/>
  <c r="H31" i="23"/>
  <c r="H32" i="23" s="1"/>
  <c r="G31" i="23"/>
  <c r="G35" i="23" s="1"/>
  <c r="F31" i="23"/>
  <c r="F35" i="23" s="1"/>
  <c r="Q24" i="23"/>
  <c r="N23" i="23"/>
  <c r="N22" i="23"/>
  <c r="N21" i="23"/>
  <c r="N20" i="23"/>
  <c r="N19" i="23"/>
  <c r="N18" i="23"/>
  <c r="N17" i="23"/>
  <c r="L17" i="23"/>
  <c r="K17" i="23"/>
  <c r="J17" i="23"/>
  <c r="I17" i="23"/>
  <c r="H17" i="23"/>
  <c r="G17" i="23"/>
  <c r="F17" i="23"/>
  <c r="Q16" i="23"/>
  <c r="N16" i="23"/>
  <c r="L16" i="23"/>
  <c r="K16" i="23"/>
  <c r="J16" i="23"/>
  <c r="I16" i="23"/>
  <c r="H16" i="23"/>
  <c r="G16" i="23"/>
  <c r="F16" i="23"/>
  <c r="Q15" i="23"/>
  <c r="N15" i="23"/>
  <c r="L15" i="23"/>
  <c r="K15" i="23"/>
  <c r="J15" i="23"/>
  <c r="I15" i="23"/>
  <c r="H15" i="23"/>
  <c r="G15" i="23"/>
  <c r="F15" i="23"/>
  <c r="Q14" i="23"/>
  <c r="N14" i="23"/>
  <c r="N27" i="23" s="1"/>
  <c r="L14" i="23"/>
  <c r="K14" i="23"/>
  <c r="J14" i="23"/>
  <c r="I14" i="23"/>
  <c r="H14" i="23"/>
  <c r="G14" i="23"/>
  <c r="F14" i="23"/>
  <c r="N13" i="23"/>
  <c r="L13" i="23"/>
  <c r="K13" i="23"/>
  <c r="J13" i="23"/>
  <c r="I13" i="23"/>
  <c r="H13" i="23"/>
  <c r="G13" i="23"/>
  <c r="F13" i="23"/>
  <c r="F27" i="23" s="1"/>
  <c r="N12" i="23"/>
  <c r="L12" i="23"/>
  <c r="K12" i="23"/>
  <c r="J12" i="23"/>
  <c r="I12" i="23"/>
  <c r="H12" i="23"/>
  <c r="G12" i="23"/>
  <c r="F12" i="23"/>
  <c r="N11" i="23"/>
  <c r="L11" i="23"/>
  <c r="K11" i="23"/>
  <c r="J11" i="23"/>
  <c r="I11" i="23"/>
  <c r="H11" i="23"/>
  <c r="G11" i="23"/>
  <c r="F11" i="23"/>
  <c r="L10" i="23"/>
  <c r="K10" i="23"/>
  <c r="K27" i="23" s="1"/>
  <c r="J10" i="23"/>
  <c r="J27" i="23" s="1"/>
  <c r="I10" i="23"/>
  <c r="I27" i="23" s="1"/>
  <c r="H10" i="23"/>
  <c r="G10" i="23"/>
  <c r="G27" i="23" s="1"/>
  <c r="F10" i="23"/>
  <c r="Q8" i="23"/>
  <c r="Q25" i="23" s="1"/>
  <c r="O8" i="23"/>
  <c r="O16" i="23" s="1"/>
  <c r="Z18" i="22"/>
  <c r="Z17" i="22"/>
  <c r="Z15" i="22"/>
  <c r="I14" i="22"/>
  <c r="J14" i="22" s="1"/>
  <c r="K14" i="22" s="1"/>
  <c r="L14" i="22" s="1"/>
  <c r="Z11" i="22"/>
  <c r="J10" i="22"/>
  <c r="K10" i="22" s="1"/>
  <c r="L10" i="22" s="1"/>
  <c r="I10" i="22"/>
  <c r="Z9" i="22"/>
  <c r="N9" i="22"/>
  <c r="O9" i="22" s="1"/>
  <c r="I9" i="22"/>
  <c r="J9" i="22" s="1"/>
  <c r="K9" i="22" s="1"/>
  <c r="L9" i="22" s="1"/>
  <c r="I8" i="22"/>
  <c r="J8" i="22" s="1"/>
  <c r="H6" i="22"/>
  <c r="G6" i="22"/>
  <c r="F6" i="22"/>
  <c r="E6" i="22"/>
  <c r="D6" i="22"/>
  <c r="I6" i="22" s="1"/>
  <c r="J6" i="22" s="1"/>
  <c r="C6" i="22"/>
  <c r="Z4" i="22"/>
  <c r="Z16" i="22" s="1"/>
  <c r="I4" i="22"/>
  <c r="J4" i="22" s="1"/>
  <c r="I17" i="9"/>
  <c r="H17" i="9"/>
  <c r="G17" i="9"/>
  <c r="F17" i="9"/>
  <c r="I16" i="9"/>
  <c r="H16" i="9"/>
  <c r="G16" i="9"/>
  <c r="F16" i="9"/>
  <c r="I15" i="9"/>
  <c r="H15" i="9"/>
  <c r="G15" i="9"/>
  <c r="F15" i="9"/>
  <c r="I14" i="9"/>
  <c r="H14" i="9"/>
  <c r="G14" i="9"/>
  <c r="F14" i="9"/>
  <c r="I13" i="9"/>
  <c r="H13" i="9"/>
  <c r="G13" i="9"/>
  <c r="F13" i="9"/>
  <c r="I12" i="9"/>
  <c r="H12" i="9"/>
  <c r="G12" i="9"/>
  <c r="F12" i="9"/>
  <c r="I11" i="9"/>
  <c r="H11" i="9"/>
  <c r="G11" i="9"/>
  <c r="F11" i="9"/>
  <c r="I10" i="9"/>
  <c r="I27" i="9" s="1"/>
  <c r="H10" i="9"/>
  <c r="H27" i="9" s="1"/>
  <c r="G10" i="9"/>
  <c r="G27" i="9" s="1"/>
  <c r="F10" i="9"/>
  <c r="F27" i="9" s="1"/>
  <c r="K8" i="9"/>
  <c r="K22" i="9" s="1"/>
  <c r="I17" i="8"/>
  <c r="H17" i="8"/>
  <c r="G17" i="8"/>
  <c r="F17" i="8"/>
  <c r="I16" i="8"/>
  <c r="H16" i="8"/>
  <c r="G16" i="8"/>
  <c r="F16" i="8"/>
  <c r="I15" i="8"/>
  <c r="H15" i="8"/>
  <c r="G15" i="8"/>
  <c r="F15" i="8"/>
  <c r="I14" i="8"/>
  <c r="H14" i="8"/>
  <c r="G14" i="8"/>
  <c r="F14" i="8"/>
  <c r="I13" i="8"/>
  <c r="H13" i="8"/>
  <c r="G13" i="8"/>
  <c r="F13" i="8"/>
  <c r="I12" i="8"/>
  <c r="H12" i="8"/>
  <c r="G12" i="8"/>
  <c r="F12" i="8"/>
  <c r="I11" i="8"/>
  <c r="H11" i="8"/>
  <c r="G11" i="8"/>
  <c r="F11" i="8"/>
  <c r="I10" i="8"/>
  <c r="I27" i="8" s="1"/>
  <c r="H10" i="8"/>
  <c r="H27" i="8" s="1"/>
  <c r="G10" i="8"/>
  <c r="G27" i="8" s="1"/>
  <c r="F10" i="8"/>
  <c r="F27" i="8" s="1"/>
  <c r="K8" i="8"/>
  <c r="C34" i="8" s="1"/>
  <c r="N158" i="1"/>
  <c r="M158" i="1"/>
  <c r="L158" i="1"/>
  <c r="K158" i="1"/>
  <c r="J158" i="1"/>
  <c r="I158" i="1"/>
  <c r="H158" i="1"/>
  <c r="G158" i="1"/>
  <c r="F158" i="1"/>
  <c r="E158" i="1"/>
  <c r="D158" i="1"/>
  <c r="C158" i="1"/>
  <c r="J153" i="1"/>
  <c r="N144" i="1"/>
  <c r="N147" i="1" s="1"/>
  <c r="M144" i="1"/>
  <c r="L144" i="1"/>
  <c r="K144" i="1"/>
  <c r="J144" i="1"/>
  <c r="I144" i="1"/>
  <c r="H144" i="1"/>
  <c r="G144" i="1"/>
  <c r="F144" i="1"/>
  <c r="F146" i="1" s="1"/>
  <c r="E144" i="1"/>
  <c r="D144" i="1"/>
  <c r="C144" i="1"/>
  <c r="O142" i="1"/>
  <c r="O141" i="1"/>
  <c r="O140" i="1"/>
  <c r="O139" i="1"/>
  <c r="O138" i="1"/>
  <c r="O137" i="1"/>
  <c r="O136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N116" i="1"/>
  <c r="M116" i="1"/>
  <c r="M148" i="1" s="1"/>
  <c r="L116" i="1"/>
  <c r="K116" i="1"/>
  <c r="J116" i="1"/>
  <c r="I116" i="1"/>
  <c r="I148" i="1" s="1"/>
  <c r="H116" i="1"/>
  <c r="G116" i="1"/>
  <c r="F116" i="1"/>
  <c r="E116" i="1"/>
  <c r="E148" i="1" s="1"/>
  <c r="D116" i="1"/>
  <c r="C116" i="1"/>
  <c r="O114" i="1"/>
  <c r="O113" i="1"/>
  <c r="O158" i="1" s="1"/>
  <c r="O112" i="1"/>
  <c r="O111" i="1"/>
  <c r="O110" i="1"/>
  <c r="O109" i="1"/>
  <c r="O108" i="1"/>
  <c r="N104" i="1"/>
  <c r="M104" i="1"/>
  <c r="L104" i="1"/>
  <c r="K104" i="1"/>
  <c r="K147" i="1" s="1"/>
  <c r="J104" i="1"/>
  <c r="I104" i="1"/>
  <c r="H104" i="1"/>
  <c r="G104" i="1"/>
  <c r="G147" i="1" s="1"/>
  <c r="F104" i="1"/>
  <c r="E104" i="1"/>
  <c r="D104" i="1"/>
  <c r="C104" i="1"/>
  <c r="C147" i="1" s="1"/>
  <c r="O103" i="1"/>
  <c r="N99" i="1"/>
  <c r="N151" i="1" s="1"/>
  <c r="M99" i="1"/>
  <c r="M151" i="1" s="1"/>
  <c r="L99" i="1"/>
  <c r="L147" i="1" s="1"/>
  <c r="K99" i="1"/>
  <c r="J99" i="1"/>
  <c r="J151" i="1" s="1"/>
  <c r="I99" i="1"/>
  <c r="I151" i="1" s="1"/>
  <c r="H99" i="1"/>
  <c r="H147" i="1" s="1"/>
  <c r="G99" i="1"/>
  <c r="F99" i="1"/>
  <c r="F151" i="1" s="1"/>
  <c r="E99" i="1"/>
  <c r="E151" i="1" s="1"/>
  <c r="D99" i="1"/>
  <c r="D147" i="1" s="1"/>
  <c r="C99" i="1"/>
  <c r="O98" i="1"/>
  <c r="O99" i="1" s="1"/>
  <c r="K92" i="1"/>
  <c r="N90" i="1"/>
  <c r="M90" i="1"/>
  <c r="L90" i="1"/>
  <c r="K90" i="1"/>
  <c r="J90" i="1"/>
  <c r="I90" i="1"/>
  <c r="H90" i="1"/>
  <c r="G90" i="1"/>
  <c r="F90" i="1"/>
  <c r="E90" i="1"/>
  <c r="E92" i="1" s="1"/>
  <c r="D90" i="1"/>
  <c r="C90" i="1"/>
  <c r="C92" i="1" s="1"/>
  <c r="O89" i="1"/>
  <c r="O88" i="1"/>
  <c r="O87" i="1"/>
  <c r="O86" i="1"/>
  <c r="O85" i="1"/>
  <c r="O84" i="1"/>
  <c r="O83" i="1"/>
  <c r="O82" i="1"/>
  <c r="O81" i="1"/>
  <c r="O80" i="1"/>
  <c r="O79" i="1"/>
  <c r="N76" i="1"/>
  <c r="M76" i="1"/>
  <c r="L76" i="1"/>
  <c r="L92" i="1" s="1"/>
  <c r="K76" i="1"/>
  <c r="J76" i="1"/>
  <c r="I76" i="1"/>
  <c r="H76" i="1"/>
  <c r="H93" i="1" s="1"/>
  <c r="G76" i="1"/>
  <c r="G92" i="1" s="1"/>
  <c r="F76" i="1"/>
  <c r="E76" i="1"/>
  <c r="D76" i="1"/>
  <c r="D92" i="1" s="1"/>
  <c r="C76" i="1"/>
  <c r="O74" i="1"/>
  <c r="O73" i="1"/>
  <c r="O72" i="1"/>
  <c r="O71" i="1"/>
  <c r="O70" i="1"/>
  <c r="O69" i="1"/>
  <c r="N66" i="1"/>
  <c r="N93" i="1" s="1"/>
  <c r="M66" i="1"/>
  <c r="L66" i="1"/>
  <c r="K66" i="1"/>
  <c r="J66" i="1"/>
  <c r="I66" i="1"/>
  <c r="H66" i="1"/>
  <c r="G66" i="1"/>
  <c r="F66" i="1"/>
  <c r="E66" i="1"/>
  <c r="D66" i="1"/>
  <c r="C66" i="1"/>
  <c r="O65" i="1"/>
  <c r="N61" i="1"/>
  <c r="M61" i="1"/>
  <c r="L61" i="1"/>
  <c r="K61" i="1"/>
  <c r="K93" i="1" s="1"/>
  <c r="J61" i="1"/>
  <c r="I61" i="1"/>
  <c r="H61" i="1"/>
  <c r="G61" i="1"/>
  <c r="G93" i="1" s="1"/>
  <c r="F61" i="1"/>
  <c r="E61" i="1"/>
  <c r="D61" i="1"/>
  <c r="C61" i="1"/>
  <c r="O60" i="1"/>
  <c r="O61" i="1" s="1"/>
  <c r="L54" i="1"/>
  <c r="D54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O50" i="1"/>
  <c r="O49" i="1"/>
  <c r="O48" i="1"/>
  <c r="O47" i="1"/>
  <c r="O46" i="1"/>
  <c r="O45" i="1"/>
  <c r="O44" i="1"/>
  <c r="O43" i="1"/>
  <c r="O52" i="1" s="1"/>
  <c r="O42" i="1"/>
  <c r="O41" i="1"/>
  <c r="N38" i="1"/>
  <c r="M38" i="1"/>
  <c r="M54" i="1" s="1"/>
  <c r="L38" i="1"/>
  <c r="K38" i="1"/>
  <c r="J38" i="1"/>
  <c r="I38" i="1"/>
  <c r="I54" i="1" s="1"/>
  <c r="H38" i="1"/>
  <c r="H54" i="1" s="1"/>
  <c r="G38" i="1"/>
  <c r="F38" i="1"/>
  <c r="E38" i="1"/>
  <c r="E54" i="1" s="1"/>
  <c r="D38" i="1"/>
  <c r="C38" i="1"/>
  <c r="O36" i="1"/>
  <c r="O35" i="1"/>
  <c r="O34" i="1"/>
  <c r="O33" i="1"/>
  <c r="O32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4" i="1"/>
  <c r="M24" i="1"/>
  <c r="L24" i="1"/>
  <c r="K24" i="1"/>
  <c r="J24" i="1"/>
  <c r="I24" i="1"/>
  <c r="I55" i="1" s="1"/>
  <c r="H24" i="1"/>
  <c r="G24" i="1"/>
  <c r="F24" i="1"/>
  <c r="E24" i="1"/>
  <c r="D24" i="1"/>
  <c r="C24" i="1"/>
  <c r="O23" i="1"/>
  <c r="O24" i="1" s="1"/>
  <c r="E18" i="1"/>
  <c r="O15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O10" i="1"/>
  <c r="O9" i="1"/>
  <c r="O8" i="1"/>
  <c r="O12" i="1" s="1"/>
  <c r="N5" i="1"/>
  <c r="N18" i="1" s="1"/>
  <c r="M5" i="1"/>
  <c r="L5" i="1"/>
  <c r="L18" i="1" s="1"/>
  <c r="K5" i="1"/>
  <c r="J5" i="1"/>
  <c r="J18" i="1" s="1"/>
  <c r="I5" i="1"/>
  <c r="H5" i="1"/>
  <c r="H18" i="1" s="1"/>
  <c r="G5" i="1"/>
  <c r="F5" i="1"/>
  <c r="F18" i="1" s="1"/>
  <c r="E5" i="1"/>
  <c r="D5" i="1"/>
  <c r="D18" i="1" s="1"/>
  <c r="C5" i="1"/>
  <c r="O4" i="1"/>
  <c r="O5" i="1" s="1"/>
  <c r="G18" i="1" l="1"/>
  <c r="C18" i="1"/>
  <c r="H55" i="1"/>
  <c r="F54" i="1"/>
  <c r="M92" i="1"/>
  <c r="O144" i="1"/>
  <c r="K18" i="1"/>
  <c r="D55" i="1"/>
  <c r="N54" i="1"/>
  <c r="C93" i="1"/>
  <c r="O93" i="1" s="1"/>
  <c r="I92" i="1"/>
  <c r="I18" i="1"/>
  <c r="M18" i="1"/>
  <c r="F55" i="1"/>
  <c r="J55" i="1"/>
  <c r="N55" i="1"/>
  <c r="E55" i="1"/>
  <c r="C54" i="1"/>
  <c r="O54" i="1" s="1"/>
  <c r="G54" i="1"/>
  <c r="K54" i="1"/>
  <c r="E93" i="1"/>
  <c r="I93" i="1"/>
  <c r="M93" i="1"/>
  <c r="D93" i="1"/>
  <c r="L93" i="1"/>
  <c r="F148" i="1"/>
  <c r="J148" i="1"/>
  <c r="N148" i="1"/>
  <c r="D148" i="1"/>
  <c r="H148" i="1"/>
  <c r="L148" i="1"/>
  <c r="N146" i="1"/>
  <c r="M55" i="1"/>
  <c r="L55" i="1"/>
  <c r="J54" i="1"/>
  <c r="O18" i="1"/>
  <c r="C55" i="1"/>
  <c r="G55" i="1"/>
  <c r="K55" i="1"/>
  <c r="F93" i="1"/>
  <c r="J93" i="1"/>
  <c r="O116" i="1"/>
  <c r="C148" i="1"/>
  <c r="G148" i="1"/>
  <c r="K148" i="1"/>
  <c r="F147" i="1"/>
  <c r="O148" i="1"/>
  <c r="O55" i="1"/>
  <c r="K146" i="1"/>
  <c r="L151" i="1"/>
  <c r="O38" i="1"/>
  <c r="D153" i="1"/>
  <c r="D155" i="1" s="1"/>
  <c r="G151" i="1"/>
  <c r="O66" i="1"/>
  <c r="C146" i="1"/>
  <c r="G153" i="1"/>
  <c r="G155" i="1" s="1"/>
  <c r="O76" i="1"/>
  <c r="L153" i="1"/>
  <c r="I147" i="1"/>
  <c r="F92" i="1"/>
  <c r="J92" i="1"/>
  <c r="N92" i="1"/>
  <c r="H92" i="1"/>
  <c r="E153" i="1"/>
  <c r="I153" i="1"/>
  <c r="M153" i="1"/>
  <c r="G146" i="1"/>
  <c r="J147" i="1"/>
  <c r="J155" i="1" s="1"/>
  <c r="H151" i="1"/>
  <c r="C153" i="1"/>
  <c r="C155" i="1" s="1"/>
  <c r="K153" i="1"/>
  <c r="K155" i="1" s="1"/>
  <c r="L155" i="1"/>
  <c r="O104" i="1"/>
  <c r="O153" i="1" s="1"/>
  <c r="D151" i="1"/>
  <c r="H153" i="1"/>
  <c r="H155" i="1" s="1"/>
  <c r="O90" i="1"/>
  <c r="J146" i="1"/>
  <c r="E147" i="1"/>
  <c r="M147" i="1"/>
  <c r="M155" i="1" s="1"/>
  <c r="C151" i="1"/>
  <c r="K151" i="1"/>
  <c r="F153" i="1"/>
  <c r="N153" i="1"/>
  <c r="N155" i="1" s="1"/>
  <c r="D146" i="1"/>
  <c r="H146" i="1"/>
  <c r="L146" i="1"/>
  <c r="E146" i="1"/>
  <c r="I146" i="1"/>
  <c r="M146" i="1"/>
  <c r="J28" i="23"/>
  <c r="J29" i="23" s="1"/>
  <c r="J34" i="23" s="1"/>
  <c r="G28" i="24"/>
  <c r="G30" i="24"/>
  <c r="G31" i="24"/>
  <c r="G29" i="24"/>
  <c r="K28" i="24"/>
  <c r="K29" i="24"/>
  <c r="K31" i="24" s="1"/>
  <c r="K30" i="24"/>
  <c r="G28" i="23"/>
  <c r="G29" i="23" s="1"/>
  <c r="G34" i="23" s="1"/>
  <c r="K28" i="23"/>
  <c r="K29" i="23" s="1"/>
  <c r="K34" i="23" s="1"/>
  <c r="H30" i="24"/>
  <c r="H28" i="24"/>
  <c r="H31" i="24" s="1"/>
  <c r="H29" i="24"/>
  <c r="L30" i="24"/>
  <c r="L28" i="24"/>
  <c r="L31" i="24" s="1"/>
  <c r="L29" i="24"/>
  <c r="I30" i="24"/>
  <c r="I31" i="24"/>
  <c r="I29" i="24"/>
  <c r="I28" i="24"/>
  <c r="N29" i="24"/>
  <c r="N30" i="24"/>
  <c r="N28" i="24"/>
  <c r="N31" i="24" s="1"/>
  <c r="C47" i="8"/>
  <c r="D38" i="8"/>
  <c r="D40" i="8"/>
  <c r="D37" i="8"/>
  <c r="D36" i="8"/>
  <c r="C39" i="8"/>
  <c r="D34" i="8"/>
  <c r="K6" i="22"/>
  <c r="L6" i="22" s="1"/>
  <c r="N6" i="22"/>
  <c r="O6" i="22" s="1"/>
  <c r="N28" i="23"/>
  <c r="N29" i="23"/>
  <c r="N34" i="23" s="1"/>
  <c r="K4" i="22"/>
  <c r="L4" i="22" s="1"/>
  <c r="N4" i="22"/>
  <c r="O4" i="22" s="1"/>
  <c r="K8" i="22"/>
  <c r="L8" i="22" s="1"/>
  <c r="N8" i="22"/>
  <c r="O8" i="22" s="1"/>
  <c r="I28" i="23"/>
  <c r="I29" i="23"/>
  <c r="F29" i="23"/>
  <c r="F34" i="23" s="1"/>
  <c r="F28" i="23"/>
  <c r="K10" i="8"/>
  <c r="K14" i="8"/>
  <c r="K18" i="8"/>
  <c r="K22" i="8"/>
  <c r="K11" i="9"/>
  <c r="K15" i="9"/>
  <c r="K19" i="9"/>
  <c r="K23" i="9"/>
  <c r="O13" i="23"/>
  <c r="O15" i="23"/>
  <c r="O18" i="23"/>
  <c r="O22" i="23"/>
  <c r="N33" i="23"/>
  <c r="C63" i="23"/>
  <c r="C64" i="23" s="1"/>
  <c r="O14" i="24"/>
  <c r="O12" i="24"/>
  <c r="O15" i="24"/>
  <c r="O17" i="24"/>
  <c r="O18" i="24"/>
  <c r="O19" i="24"/>
  <c r="O20" i="24"/>
  <c r="O21" i="24"/>
  <c r="O22" i="24"/>
  <c r="O23" i="24"/>
  <c r="H39" i="24"/>
  <c r="H38" i="24"/>
  <c r="H34" i="24"/>
  <c r="H62" i="24"/>
  <c r="H40" i="24"/>
  <c r="H36" i="24"/>
  <c r="L62" i="24"/>
  <c r="L39" i="24"/>
  <c r="L38" i="24"/>
  <c r="L41" i="24" s="1"/>
  <c r="L42" i="24" s="1"/>
  <c r="L34" i="24"/>
  <c r="L40" i="24"/>
  <c r="L36" i="24"/>
  <c r="R62" i="24"/>
  <c r="R40" i="24"/>
  <c r="R36" i="24"/>
  <c r="R39" i="24"/>
  <c r="R35" i="24"/>
  <c r="R38" i="24"/>
  <c r="R41" i="24" s="1"/>
  <c r="M43" i="24"/>
  <c r="M44" i="24" s="1"/>
  <c r="K11" i="8"/>
  <c r="K15" i="8"/>
  <c r="K19" i="8"/>
  <c r="K23" i="8"/>
  <c r="K12" i="9"/>
  <c r="K16" i="9"/>
  <c r="K20" i="9"/>
  <c r="H27" i="23"/>
  <c r="L27" i="23"/>
  <c r="O17" i="23"/>
  <c r="O21" i="23"/>
  <c r="N32" i="23"/>
  <c r="Q24" i="24"/>
  <c r="Q15" i="24"/>
  <c r="Q17" i="24"/>
  <c r="Q18" i="24"/>
  <c r="Q19" i="24"/>
  <c r="Q20" i="24"/>
  <c r="Q21" i="24"/>
  <c r="Q22" i="24"/>
  <c r="Q23" i="24"/>
  <c r="I38" i="24"/>
  <c r="I41" i="24" s="1"/>
  <c r="I42" i="24" s="1"/>
  <c r="I62" i="24"/>
  <c r="I40" i="24"/>
  <c r="I36" i="24"/>
  <c r="I39" i="24"/>
  <c r="N40" i="24"/>
  <c r="N36" i="24"/>
  <c r="N39" i="24"/>
  <c r="N35" i="24"/>
  <c r="N62" i="24"/>
  <c r="N38" i="24"/>
  <c r="N41" i="24" s="1"/>
  <c r="N42" i="24" s="1"/>
  <c r="L35" i="24"/>
  <c r="L37" i="24" s="1"/>
  <c r="P43" i="24"/>
  <c r="P44" i="24" s="1"/>
  <c r="K12" i="8"/>
  <c r="K16" i="8"/>
  <c r="K20" i="8"/>
  <c r="K13" i="9"/>
  <c r="K17" i="9"/>
  <c r="K21" i="9"/>
  <c r="C34" i="9"/>
  <c r="N10" i="22"/>
  <c r="O10" i="22" s="1"/>
  <c r="R8" i="23"/>
  <c r="O11" i="23"/>
  <c r="O14" i="23"/>
  <c r="O20" i="23"/>
  <c r="I32" i="23"/>
  <c r="I33" i="23" s="1"/>
  <c r="O32" i="23"/>
  <c r="O33" i="23"/>
  <c r="N35" i="23"/>
  <c r="R8" i="24"/>
  <c r="C70" i="24" s="1"/>
  <c r="O11" i="24"/>
  <c r="Q14" i="24"/>
  <c r="Q27" i="24" s="1"/>
  <c r="O16" i="24"/>
  <c r="F62" i="24"/>
  <c r="F40" i="24"/>
  <c r="F36" i="24"/>
  <c r="C79" i="24"/>
  <c r="F39" i="24"/>
  <c r="F35" i="24"/>
  <c r="F37" i="24" s="1"/>
  <c r="F38" i="24"/>
  <c r="F41" i="24" s="1"/>
  <c r="J62" i="24"/>
  <c r="J40" i="24"/>
  <c r="J36" i="24"/>
  <c r="J39" i="24"/>
  <c r="J35" i="24"/>
  <c r="J37" i="24" s="1"/>
  <c r="J38" i="24"/>
  <c r="O62" i="24"/>
  <c r="O40" i="24"/>
  <c r="O36" i="24"/>
  <c r="O39" i="24"/>
  <c r="O35" i="24"/>
  <c r="O37" i="24" s="1"/>
  <c r="O38" i="24"/>
  <c r="O41" i="24" s="1"/>
  <c r="O34" i="24"/>
  <c r="G37" i="24"/>
  <c r="R34" i="24"/>
  <c r="R37" i="24" s="1"/>
  <c r="Q41" i="24"/>
  <c r="K13" i="8"/>
  <c r="K17" i="8"/>
  <c r="K21" i="8"/>
  <c r="K10" i="9"/>
  <c r="K14" i="9"/>
  <c r="K18" i="9"/>
  <c r="O12" i="23"/>
  <c r="O19" i="23"/>
  <c r="O23" i="23"/>
  <c r="J32" i="23"/>
  <c r="J33" i="23" s="1"/>
  <c r="I35" i="23"/>
  <c r="C52" i="23"/>
  <c r="F27" i="24"/>
  <c r="J27" i="24"/>
  <c r="O13" i="24"/>
  <c r="Q16" i="24"/>
  <c r="I34" i="24"/>
  <c r="I37" i="24" s="1"/>
  <c r="N34" i="24"/>
  <c r="N37" i="24" s="1"/>
  <c r="H35" i="24"/>
  <c r="H37" i="24" s="1"/>
  <c r="H18" i="25"/>
  <c r="H14" i="25"/>
  <c r="H17" i="25"/>
  <c r="H19" i="25"/>
  <c r="H16" i="25"/>
  <c r="L18" i="25"/>
  <c r="L14" i="25"/>
  <c r="L15" i="25"/>
  <c r="L12" i="25"/>
  <c r="L17" i="25"/>
  <c r="L44" i="25"/>
  <c r="L45" i="25" s="1"/>
  <c r="L58" i="25"/>
  <c r="I54" i="25"/>
  <c r="P25" i="31"/>
  <c r="P23" i="31"/>
  <c r="P22" i="31"/>
  <c r="P21" i="31"/>
  <c r="P20" i="31"/>
  <c r="P19" i="31"/>
  <c r="P18" i="31"/>
  <c r="P17" i="31"/>
  <c r="P13" i="31"/>
  <c r="P16" i="31"/>
  <c r="P24" i="31"/>
  <c r="P15" i="31"/>
  <c r="P14" i="31"/>
  <c r="I29" i="31"/>
  <c r="I34" i="31" s="1"/>
  <c r="I28" i="31"/>
  <c r="F28" i="32"/>
  <c r="J28" i="32"/>
  <c r="J29" i="32"/>
  <c r="J34" i="32" s="1"/>
  <c r="Q40" i="24"/>
  <c r="H13" i="25"/>
  <c r="H15" i="25"/>
  <c r="L19" i="25"/>
  <c r="F34" i="25"/>
  <c r="F37" i="25"/>
  <c r="J34" i="25"/>
  <c r="J35" i="25" s="1"/>
  <c r="J37" i="25"/>
  <c r="F35" i="25"/>
  <c r="I58" i="25"/>
  <c r="I45" i="25"/>
  <c r="I56" i="25" s="1"/>
  <c r="I44" i="25"/>
  <c r="F54" i="25"/>
  <c r="J54" i="25"/>
  <c r="J56" i="25" s="1"/>
  <c r="Z10" i="22"/>
  <c r="Z13" i="22" s="1"/>
  <c r="Q13" i="23"/>
  <c r="Q17" i="23"/>
  <c r="Q18" i="23"/>
  <c r="Q19" i="23"/>
  <c r="Q20" i="23"/>
  <c r="Q21" i="23"/>
  <c r="Q22" i="23"/>
  <c r="Q23" i="23"/>
  <c r="G35" i="24"/>
  <c r="K35" i="24"/>
  <c r="K37" i="24" s="1"/>
  <c r="Q37" i="24"/>
  <c r="G39" i="24"/>
  <c r="G41" i="24" s="1"/>
  <c r="G42" i="24" s="1"/>
  <c r="K39" i="24"/>
  <c r="K41" i="24" s="1"/>
  <c r="K42" i="24" s="1"/>
  <c r="J16" i="25"/>
  <c r="J12" i="25"/>
  <c r="J29" i="25" s="1"/>
  <c r="J19" i="25"/>
  <c r="J13" i="25"/>
  <c r="J18" i="25"/>
  <c r="H12" i="25"/>
  <c r="H29" i="25" s="1"/>
  <c r="J14" i="25"/>
  <c r="J15" i="25"/>
  <c r="J17" i="25"/>
  <c r="F45" i="25"/>
  <c r="F56" i="25" s="1"/>
  <c r="H45" i="25"/>
  <c r="G40" i="24"/>
  <c r="K40" i="24"/>
  <c r="G17" i="25"/>
  <c r="G13" i="25"/>
  <c r="G15" i="25"/>
  <c r="G12" i="25"/>
  <c r="G14" i="25"/>
  <c r="K17" i="25"/>
  <c r="K13" i="25"/>
  <c r="K18" i="25"/>
  <c r="K15" i="25"/>
  <c r="K12" i="25"/>
  <c r="L13" i="25"/>
  <c r="K14" i="25"/>
  <c r="L16" i="25"/>
  <c r="G19" i="25"/>
  <c r="H35" i="25"/>
  <c r="F27" i="30"/>
  <c r="J27" i="30"/>
  <c r="F29" i="25"/>
  <c r="G35" i="25"/>
  <c r="K35" i="25"/>
  <c r="N16" i="30"/>
  <c r="N12" i="30"/>
  <c r="N22" i="30"/>
  <c r="N20" i="30"/>
  <c r="N18" i="30"/>
  <c r="N14" i="30"/>
  <c r="N11" i="30"/>
  <c r="Q8" i="30"/>
  <c r="H53" i="25"/>
  <c r="H54" i="25" s="1"/>
  <c r="H56" i="25" s="1"/>
  <c r="L53" i="25"/>
  <c r="L54" i="25" s="1"/>
  <c r="I27" i="30"/>
  <c r="C44" i="30"/>
  <c r="I32" i="30"/>
  <c r="C45" i="30"/>
  <c r="C39" i="26"/>
  <c r="C41" i="26" s="1"/>
  <c r="G27" i="30"/>
  <c r="K27" i="30"/>
  <c r="F29" i="31"/>
  <c r="F34" i="31" s="1"/>
  <c r="F28" i="31"/>
  <c r="J28" i="31"/>
  <c r="J29" i="31" s="1"/>
  <c r="J34" i="31" s="1"/>
  <c r="G29" i="32"/>
  <c r="G34" i="32" s="1"/>
  <c r="G28" i="32"/>
  <c r="D39" i="26"/>
  <c r="D41" i="26" s="1"/>
  <c r="H27" i="30"/>
  <c r="L27" i="30"/>
  <c r="G28" i="31"/>
  <c r="G29" i="31" s="1"/>
  <c r="G34" i="31" s="1"/>
  <c r="H28" i="32"/>
  <c r="H29" i="32" s="1"/>
  <c r="H34" i="32" s="1"/>
  <c r="I15" i="25"/>
  <c r="I29" i="25" s="1"/>
  <c r="O10" i="26"/>
  <c r="O13" i="26" s="1"/>
  <c r="E39" i="26"/>
  <c r="E41" i="26" s="1"/>
  <c r="R24" i="30"/>
  <c r="R15" i="30"/>
  <c r="R27" i="30" s="1"/>
  <c r="R18" i="30"/>
  <c r="R20" i="30"/>
  <c r="R22" i="30"/>
  <c r="R25" i="30"/>
  <c r="O14" i="31"/>
  <c r="O25" i="31"/>
  <c r="O23" i="31"/>
  <c r="O22" i="31"/>
  <c r="O21" i="31"/>
  <c r="O20" i="31"/>
  <c r="O19" i="31"/>
  <c r="O18" i="31"/>
  <c r="O17" i="31"/>
  <c r="O13" i="31"/>
  <c r="C34" i="31"/>
  <c r="O16" i="31"/>
  <c r="O24" i="31"/>
  <c r="O15" i="31"/>
  <c r="H28" i="31"/>
  <c r="H29" i="31"/>
  <c r="H34" i="31" s="1"/>
  <c r="I28" i="32"/>
  <c r="I29" i="32" s="1"/>
  <c r="I34" i="32" s="1"/>
  <c r="O13" i="30"/>
  <c r="O17" i="30"/>
  <c r="O18" i="30"/>
  <c r="O19" i="30"/>
  <c r="O20" i="30"/>
  <c r="O21" i="30"/>
  <c r="O22" i="30"/>
  <c r="L13" i="31"/>
  <c r="L27" i="31" s="1"/>
  <c r="M16" i="31"/>
  <c r="M27" i="31" s="1"/>
  <c r="L17" i="31"/>
  <c r="L18" i="31"/>
  <c r="L19" i="31"/>
  <c r="L20" i="31"/>
  <c r="L21" i="31"/>
  <c r="L22" i="31"/>
  <c r="F32" i="31"/>
  <c r="O8" i="32"/>
  <c r="L11" i="32"/>
  <c r="M12" i="32"/>
  <c r="M14" i="32"/>
  <c r="L15" i="32"/>
  <c r="M13" i="31"/>
  <c r="M17" i="31"/>
  <c r="M18" i="31"/>
  <c r="M19" i="31"/>
  <c r="M20" i="31"/>
  <c r="M21" i="31"/>
  <c r="M22" i="31"/>
  <c r="P8" i="32"/>
  <c r="M11" i="32"/>
  <c r="M15" i="32"/>
  <c r="L16" i="32"/>
  <c r="L13" i="32"/>
  <c r="M16" i="32"/>
  <c r="L17" i="32"/>
  <c r="L18" i="32"/>
  <c r="L19" i="32"/>
  <c r="L20" i="32"/>
  <c r="L21" i="32"/>
  <c r="L22" i="32"/>
  <c r="L23" i="32"/>
  <c r="F32" i="32"/>
  <c r="L12" i="32"/>
  <c r="M13" i="32"/>
  <c r="M17" i="32"/>
  <c r="M18" i="32"/>
  <c r="M19" i="32"/>
  <c r="M20" i="32"/>
  <c r="M21" i="32"/>
  <c r="M22" i="32"/>
  <c r="O92" i="1" l="1"/>
  <c r="I155" i="1"/>
  <c r="F155" i="1"/>
  <c r="E155" i="1"/>
  <c r="L28" i="31"/>
  <c r="L29" i="31" s="1"/>
  <c r="L34" i="31" s="1"/>
  <c r="C73" i="24"/>
  <c r="C75" i="24"/>
  <c r="L43" i="24"/>
  <c r="L44" i="24"/>
  <c r="K43" i="24"/>
  <c r="K44" i="24" s="1"/>
  <c r="L56" i="25"/>
  <c r="Q42" i="24"/>
  <c r="Q30" i="24"/>
  <c r="Q28" i="24"/>
  <c r="Q31" i="24" s="1"/>
  <c r="Q29" i="24"/>
  <c r="M46" i="24"/>
  <c r="M47" i="24"/>
  <c r="M45" i="24"/>
  <c r="M48" i="24"/>
  <c r="M49" i="24" s="1"/>
  <c r="M50" i="24" s="1"/>
  <c r="R28" i="30"/>
  <c r="R29" i="30"/>
  <c r="R33" i="30" s="1"/>
  <c r="N44" i="24"/>
  <c r="N43" i="24"/>
  <c r="M28" i="31"/>
  <c r="M29" i="31"/>
  <c r="M34" i="31" s="1"/>
  <c r="G43" i="24"/>
  <c r="G44" i="24" s="1"/>
  <c r="P47" i="24"/>
  <c r="P48" i="24"/>
  <c r="P49" i="24" s="1"/>
  <c r="P50" i="24" s="1"/>
  <c r="P46" i="24"/>
  <c r="P45" i="24"/>
  <c r="I44" i="24"/>
  <c r="I43" i="24"/>
  <c r="O16" i="32"/>
  <c r="O24" i="32"/>
  <c r="O15" i="32"/>
  <c r="O14" i="32"/>
  <c r="O25" i="32"/>
  <c r="O23" i="32"/>
  <c r="O22" i="32"/>
  <c r="O21" i="32"/>
  <c r="O20" i="32"/>
  <c r="O19" i="32"/>
  <c r="O18" i="32"/>
  <c r="O17" i="32"/>
  <c r="O13" i="32"/>
  <c r="O27" i="32" s="1"/>
  <c r="O27" i="30"/>
  <c r="F28" i="30"/>
  <c r="J39" i="25"/>
  <c r="J30" i="25"/>
  <c r="J31" i="25" s="1"/>
  <c r="J36" i="25" s="1"/>
  <c r="P31" i="31"/>
  <c r="P27" i="31"/>
  <c r="H41" i="24"/>
  <c r="H42" i="24" s="1"/>
  <c r="I39" i="25"/>
  <c r="I30" i="25"/>
  <c r="I31" i="25" s="1"/>
  <c r="I36" i="25" s="1"/>
  <c r="C35" i="30"/>
  <c r="Q25" i="30"/>
  <c r="Q23" i="30"/>
  <c r="Q22" i="30"/>
  <c r="Q21" i="30"/>
  <c r="Q20" i="30"/>
  <c r="Q19" i="30"/>
  <c r="Q18" i="30"/>
  <c r="Q17" i="30"/>
  <c r="Q14" i="30"/>
  <c r="Q16" i="30"/>
  <c r="Q24" i="30"/>
  <c r="Q15" i="30"/>
  <c r="Q13" i="30"/>
  <c r="Q27" i="30" s="1"/>
  <c r="H39" i="25"/>
  <c r="H30" i="25"/>
  <c r="H31" i="25" s="1"/>
  <c r="H36" i="25" s="1"/>
  <c r="N27" i="30"/>
  <c r="K27" i="9"/>
  <c r="C41" i="8"/>
  <c r="D39" i="8"/>
  <c r="O146" i="1"/>
  <c r="C34" i="32"/>
  <c r="P24" i="32"/>
  <c r="P15" i="32"/>
  <c r="P14" i="32"/>
  <c r="P25" i="32"/>
  <c r="P23" i="32"/>
  <c r="P22" i="32"/>
  <c r="P21" i="32"/>
  <c r="P20" i="32"/>
  <c r="P19" i="32"/>
  <c r="P18" i="32"/>
  <c r="P17" i="32"/>
  <c r="P13" i="32"/>
  <c r="P16" i="32"/>
  <c r="H28" i="30"/>
  <c r="H29" i="30"/>
  <c r="H33" i="30" s="1"/>
  <c r="C37" i="31"/>
  <c r="C39" i="31"/>
  <c r="C38" i="31"/>
  <c r="K29" i="30"/>
  <c r="K33" i="30" s="1"/>
  <c r="K28" i="30"/>
  <c r="G29" i="25"/>
  <c r="O27" i="31"/>
  <c r="G28" i="30"/>
  <c r="G29" i="30" s="1"/>
  <c r="G33" i="30" s="1"/>
  <c r="F39" i="25"/>
  <c r="F30" i="25"/>
  <c r="F31" i="25" s="1"/>
  <c r="F36" i="25" s="1"/>
  <c r="Q27" i="23"/>
  <c r="F29" i="32"/>
  <c r="F34" i="32" s="1"/>
  <c r="L29" i="25"/>
  <c r="F29" i="24"/>
  <c r="F42" i="24"/>
  <c r="F28" i="24"/>
  <c r="F31" i="24" s="1"/>
  <c r="F30" i="24"/>
  <c r="O27" i="24"/>
  <c r="O27" i="23"/>
  <c r="L28" i="23"/>
  <c r="L29" i="23" s="1"/>
  <c r="L34" i="23" s="1"/>
  <c r="K27" i="8"/>
  <c r="I34" i="23"/>
  <c r="O147" i="1"/>
  <c r="O155" i="1" s="1"/>
  <c r="J29" i="24"/>
  <c r="J28" i="24"/>
  <c r="J31" i="24" s="1"/>
  <c r="J30" i="24"/>
  <c r="J41" i="24"/>
  <c r="J42" i="24" s="1"/>
  <c r="M27" i="32"/>
  <c r="L27" i="32"/>
  <c r="L28" i="30"/>
  <c r="L29" i="30"/>
  <c r="L33" i="30" s="1"/>
  <c r="I28" i="30"/>
  <c r="I29" i="30" s="1"/>
  <c r="I33" i="30" s="1"/>
  <c r="J28" i="30"/>
  <c r="J29" i="30" s="1"/>
  <c r="J33" i="30" s="1"/>
  <c r="K29" i="25"/>
  <c r="R16" i="24"/>
  <c r="R24" i="24"/>
  <c r="R14" i="24"/>
  <c r="R23" i="24"/>
  <c r="R22" i="24"/>
  <c r="R21" i="24"/>
  <c r="R20" i="24"/>
  <c r="R19" i="24"/>
  <c r="R18" i="24"/>
  <c r="R17" i="24"/>
  <c r="R25" i="24"/>
  <c r="R15" i="24"/>
  <c r="R13" i="24"/>
  <c r="R14" i="23"/>
  <c r="R25" i="23"/>
  <c r="R20" i="23"/>
  <c r="R24" i="23"/>
  <c r="R21" i="23"/>
  <c r="R17" i="23"/>
  <c r="R15" i="23"/>
  <c r="R22" i="23"/>
  <c r="R18" i="23"/>
  <c r="R13" i="23"/>
  <c r="C54" i="23"/>
  <c r="R23" i="23"/>
  <c r="R19" i="23"/>
  <c r="R16" i="23"/>
  <c r="C39" i="9"/>
  <c r="D34" i="9"/>
  <c r="C47" i="9"/>
  <c r="D38" i="9"/>
  <c r="D40" i="9"/>
  <c r="D37" i="9"/>
  <c r="D36" i="9"/>
  <c r="H28" i="23"/>
  <c r="H29" i="23" s="1"/>
  <c r="H34" i="23" s="1"/>
  <c r="O151" i="1"/>
  <c r="M54" i="24" l="1"/>
  <c r="M55" i="24" s="1"/>
  <c r="M56" i="24" s="1"/>
  <c r="M52" i="24"/>
  <c r="M53" i="24"/>
  <c r="M51" i="24"/>
  <c r="P51" i="24"/>
  <c r="P53" i="24"/>
  <c r="P54" i="24"/>
  <c r="P55" i="24" s="1"/>
  <c r="P52" i="24"/>
  <c r="P56" i="24"/>
  <c r="K47" i="24"/>
  <c r="K46" i="24"/>
  <c r="K45" i="24"/>
  <c r="K48" i="24" s="1"/>
  <c r="K49" i="24" s="1"/>
  <c r="K50" i="24" s="1"/>
  <c r="G47" i="24"/>
  <c r="G46" i="24"/>
  <c r="G45" i="24"/>
  <c r="G48" i="24" s="1"/>
  <c r="G49" i="24" s="1"/>
  <c r="G50" i="24" s="1"/>
  <c r="J44" i="24"/>
  <c r="J43" i="24"/>
  <c r="C59" i="23"/>
  <c r="C61" i="23"/>
  <c r="C57" i="23"/>
  <c r="C60" i="23" s="1"/>
  <c r="L31" i="25"/>
  <c r="L36" i="25" s="1"/>
  <c r="L30" i="25"/>
  <c r="L39" i="25"/>
  <c r="P27" i="32"/>
  <c r="P31" i="32"/>
  <c r="C39" i="32"/>
  <c r="C38" i="32"/>
  <c r="C37" i="32"/>
  <c r="C40" i="32" s="1"/>
  <c r="C41" i="32" s="1"/>
  <c r="N28" i="30"/>
  <c r="N29" i="30" s="1"/>
  <c r="N33" i="30" s="1"/>
  <c r="Q29" i="30"/>
  <c r="Q33" i="30" s="1"/>
  <c r="Q28" i="30"/>
  <c r="O28" i="32"/>
  <c r="O29" i="32" s="1"/>
  <c r="O34" i="32" s="1"/>
  <c r="I47" i="24"/>
  <c r="I46" i="24"/>
  <c r="I45" i="24"/>
  <c r="I48" i="24"/>
  <c r="I49" i="24" s="1"/>
  <c r="I50" i="24" s="1"/>
  <c r="N47" i="24"/>
  <c r="N45" i="24"/>
  <c r="N48" i="24" s="1"/>
  <c r="N49" i="24" s="1"/>
  <c r="N50" i="24" s="1"/>
  <c r="N46" i="24"/>
  <c r="L47" i="24"/>
  <c r="L50" i="24"/>
  <c r="L48" i="24"/>
  <c r="L49" i="24" s="1"/>
  <c r="L46" i="24"/>
  <c r="L45" i="24"/>
  <c r="F44" i="24"/>
  <c r="F43" i="24"/>
  <c r="O29" i="31"/>
  <c r="O34" i="31" s="1"/>
  <c r="O28" i="31"/>
  <c r="D41" i="8"/>
  <c r="C42" i="8"/>
  <c r="C38" i="30"/>
  <c r="C41" i="30" s="1"/>
  <c r="C42" i="30" s="1"/>
  <c r="C52" i="30" s="1"/>
  <c r="C40" i="30"/>
  <c r="H43" i="24"/>
  <c r="H44" i="24"/>
  <c r="C80" i="24"/>
  <c r="C48" i="30"/>
  <c r="C47" i="31"/>
  <c r="K30" i="25"/>
  <c r="K39" i="25"/>
  <c r="K31" i="25"/>
  <c r="K36" i="25" s="1"/>
  <c r="R27" i="23"/>
  <c r="O28" i="23"/>
  <c r="O29" i="23" s="1"/>
  <c r="O34" i="23" s="1"/>
  <c r="C67" i="23"/>
  <c r="Q28" i="23"/>
  <c r="Q29" i="23" s="1"/>
  <c r="Q34" i="23" s="1"/>
  <c r="G30" i="25"/>
  <c r="G31" i="25" s="1"/>
  <c r="G36" i="25" s="1"/>
  <c r="G39" i="25"/>
  <c r="P28" i="31"/>
  <c r="P29" i="31" s="1"/>
  <c r="P34" i="31" s="1"/>
  <c r="F29" i="30"/>
  <c r="Q43" i="24"/>
  <c r="Q44" i="24" s="1"/>
  <c r="C76" i="24"/>
  <c r="C77" i="24" s="1"/>
  <c r="M28" i="32"/>
  <c r="M29" i="32" s="1"/>
  <c r="M34" i="32" s="1"/>
  <c r="C41" i="9"/>
  <c r="D39" i="9"/>
  <c r="R27" i="24"/>
  <c r="L28" i="32"/>
  <c r="C47" i="32"/>
  <c r="C50" i="8"/>
  <c r="C44" i="8"/>
  <c r="O28" i="24"/>
  <c r="O31" i="24" s="1"/>
  <c r="O42" i="24"/>
  <c r="O29" i="24"/>
  <c r="O30" i="24"/>
  <c r="C40" i="31"/>
  <c r="C41" i="31" s="1"/>
  <c r="C50" i="9"/>
  <c r="C44" i="9"/>
  <c r="P32" i="31"/>
  <c r="C44" i="31" s="1"/>
  <c r="C43" i="31"/>
  <c r="O28" i="30"/>
  <c r="O29" i="30" s="1"/>
  <c r="O33" i="30" s="1"/>
  <c r="K52" i="24" l="1"/>
  <c r="K53" i="24"/>
  <c r="K51" i="24"/>
  <c r="K54" i="24" s="1"/>
  <c r="K55" i="24" s="1"/>
  <c r="K56" i="24" s="1"/>
  <c r="N53" i="24"/>
  <c r="N51" i="24"/>
  <c r="N54" i="24" s="1"/>
  <c r="N55" i="24" s="1"/>
  <c r="N56" i="24" s="1"/>
  <c r="N52" i="24"/>
  <c r="I53" i="24"/>
  <c r="I51" i="24"/>
  <c r="I52" i="24"/>
  <c r="I54" i="24" s="1"/>
  <c r="I55" i="24" s="1"/>
  <c r="I56" i="24" s="1"/>
  <c r="M59" i="24"/>
  <c r="M58" i="24"/>
  <c r="M63" i="24"/>
  <c r="M60" i="24"/>
  <c r="M57" i="24"/>
  <c r="G52" i="24"/>
  <c r="G51" i="24"/>
  <c r="G54" i="24" s="1"/>
  <c r="G55" i="24" s="1"/>
  <c r="G56" i="24" s="1"/>
  <c r="G53" i="24"/>
  <c r="Q48" i="24"/>
  <c r="Q49" i="24" s="1"/>
  <c r="Q50" i="24" s="1"/>
  <c r="Q46" i="24"/>
  <c r="Q45" i="24"/>
  <c r="Q47" i="24"/>
  <c r="C68" i="23"/>
  <c r="C69" i="23" s="1"/>
  <c r="F45" i="24"/>
  <c r="F47" i="24"/>
  <c r="F46" i="24"/>
  <c r="F48" i="24" s="1"/>
  <c r="F49" i="24" s="1"/>
  <c r="F50" i="24" s="1"/>
  <c r="L51" i="24"/>
  <c r="L54" i="24"/>
  <c r="L55" i="24" s="1"/>
  <c r="L56" i="24" s="1"/>
  <c r="L52" i="24"/>
  <c r="L53" i="24"/>
  <c r="C49" i="30"/>
  <c r="P32" i="32"/>
  <c r="C44" i="32" s="1"/>
  <c r="C43" i="32"/>
  <c r="J45" i="24"/>
  <c r="J48" i="24"/>
  <c r="J49" i="24" s="1"/>
  <c r="J50" i="24"/>
  <c r="J47" i="24"/>
  <c r="J46" i="24"/>
  <c r="P60" i="24"/>
  <c r="P59" i="24"/>
  <c r="P58" i="24"/>
  <c r="P57" i="24"/>
  <c r="P63" i="24"/>
  <c r="C51" i="9"/>
  <c r="D51" i="9" s="1"/>
  <c r="D50" i="9"/>
  <c r="C49" i="8"/>
  <c r="D49" i="8" s="1"/>
  <c r="D44" i="8"/>
  <c r="D41" i="9"/>
  <c r="C42" i="9"/>
  <c r="C50" i="30"/>
  <c r="F33" i="30"/>
  <c r="R28" i="23"/>
  <c r="R29" i="23" s="1"/>
  <c r="R34" i="23" s="1"/>
  <c r="H47" i="24"/>
  <c r="H46" i="24"/>
  <c r="H45" i="24"/>
  <c r="H48" i="24" s="1"/>
  <c r="H49" i="24" s="1"/>
  <c r="H50" i="24" s="1"/>
  <c r="C48" i="31"/>
  <c r="P28" i="32"/>
  <c r="P29" i="32" s="1"/>
  <c r="P34" i="32" s="1"/>
  <c r="C51" i="31"/>
  <c r="D50" i="8"/>
  <c r="C51" i="8"/>
  <c r="D51" i="8" s="1"/>
  <c r="D42" i="8"/>
  <c r="C45" i="8"/>
  <c r="D45" i="8" s="1"/>
  <c r="C71" i="23"/>
  <c r="L29" i="32"/>
  <c r="L34" i="32" s="1"/>
  <c r="R29" i="24"/>
  <c r="R31" i="24" s="1"/>
  <c r="R42" i="24"/>
  <c r="R30" i="24"/>
  <c r="R28" i="24"/>
  <c r="C49" i="9"/>
  <c r="D49" i="9" s="1"/>
  <c r="D44" i="9"/>
  <c r="C81" i="24"/>
  <c r="C83" i="24" s="1"/>
  <c r="O43" i="24"/>
  <c r="O44" i="24" s="1"/>
  <c r="C49" i="31"/>
  <c r="Q52" i="24" l="1"/>
  <c r="Q53" i="24"/>
  <c r="Q51" i="24"/>
  <c r="Q54" i="24" s="1"/>
  <c r="Q55" i="24" s="1"/>
  <c r="Q56" i="24" s="1"/>
  <c r="H51" i="24"/>
  <c r="H52" i="24"/>
  <c r="H54" i="24" s="1"/>
  <c r="H55" i="24" s="1"/>
  <c r="H56" i="24" s="1"/>
  <c r="H53" i="24"/>
  <c r="L60" i="24"/>
  <c r="L57" i="24"/>
  <c r="L63" i="24"/>
  <c r="L58" i="24"/>
  <c r="L59" i="24"/>
  <c r="I59" i="24"/>
  <c r="I63" i="24"/>
  <c r="I58" i="24"/>
  <c r="I57" i="24"/>
  <c r="I60" i="24" s="1"/>
  <c r="O48" i="24"/>
  <c r="O49" i="24" s="1"/>
  <c r="O50" i="24"/>
  <c r="O46" i="24"/>
  <c r="O47" i="24"/>
  <c r="O45" i="24"/>
  <c r="K59" i="24"/>
  <c r="K57" i="24"/>
  <c r="K60" i="24" s="1"/>
  <c r="K63" i="24"/>
  <c r="K58" i="24"/>
  <c r="F53" i="24"/>
  <c r="F52" i="24"/>
  <c r="F51" i="24"/>
  <c r="F54" i="24" s="1"/>
  <c r="F55" i="24" s="1"/>
  <c r="F56" i="24" s="1"/>
  <c r="G63" i="24"/>
  <c r="G57" i="24"/>
  <c r="G60" i="24"/>
  <c r="G59" i="24"/>
  <c r="G58" i="24"/>
  <c r="N63" i="24"/>
  <c r="N58" i="24"/>
  <c r="N57" i="24"/>
  <c r="N60" i="24" s="1"/>
  <c r="N59" i="24"/>
  <c r="J53" i="24"/>
  <c r="J51" i="24"/>
  <c r="J52" i="24"/>
  <c r="J54" i="24" s="1"/>
  <c r="J55" i="24" s="1"/>
  <c r="J56" i="24" s="1"/>
  <c r="C48" i="32"/>
  <c r="C49" i="32" s="1"/>
  <c r="C51" i="32" s="1"/>
  <c r="D42" i="9"/>
  <c r="C45" i="9"/>
  <c r="D45" i="9" s="1"/>
  <c r="R43" i="24"/>
  <c r="R44" i="24" s="1"/>
  <c r="Q59" i="24" l="1"/>
  <c r="Q57" i="24"/>
  <c r="Q60" i="24" s="1"/>
  <c r="Q63" i="24"/>
  <c r="Q58" i="24"/>
  <c r="F63" i="24"/>
  <c r="F59" i="24"/>
  <c r="F57" i="24"/>
  <c r="F60" i="24" s="1"/>
  <c r="F58" i="24"/>
  <c r="H59" i="24"/>
  <c r="H58" i="24"/>
  <c r="H63" i="24"/>
  <c r="H57" i="24"/>
  <c r="H60" i="24" s="1"/>
  <c r="R50" i="24"/>
  <c r="R45" i="24"/>
  <c r="R47" i="24"/>
  <c r="R48" i="24"/>
  <c r="R49" i="24" s="1"/>
  <c r="R46" i="24"/>
  <c r="J63" i="24"/>
  <c r="J57" i="24"/>
  <c r="J60" i="24" s="1"/>
  <c r="J59" i="24"/>
  <c r="J58" i="24"/>
  <c r="O52" i="24"/>
  <c r="O51" i="24"/>
  <c r="O53" i="24"/>
  <c r="O54" i="24"/>
  <c r="O55" i="24" s="1"/>
  <c r="O56" i="24" s="1"/>
  <c r="O63" i="24" l="1"/>
  <c r="O59" i="24"/>
  <c r="O58" i="24"/>
  <c r="O60" i="24"/>
  <c r="O57" i="24"/>
  <c r="R53" i="24"/>
  <c r="R52" i="24"/>
  <c r="R56" i="24"/>
  <c r="R54" i="24"/>
  <c r="R55" i="24" s="1"/>
  <c r="R51" i="24"/>
  <c r="R63" i="24" l="1"/>
  <c r="R58" i="24"/>
  <c r="R57" i="24"/>
  <c r="R60" i="24"/>
  <c r="R59" i="24"/>
</calcChain>
</file>

<file path=xl/sharedStrings.xml><?xml version="1.0" encoding="utf-8"?>
<sst xmlns="http://schemas.openxmlformats.org/spreadsheetml/2006/main" count="870" uniqueCount="228">
  <si>
    <t>Stokis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</si>
  <si>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</si>
  <si>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</si>
  <si>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</si>
  <si>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</si>
  <si>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</si>
  <si>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</si>
  <si>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</si>
  <si>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</si>
  <si>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</si>
  <si>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</si>
  <si>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</si>
  <si>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</si>
  <si>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</si>
  <si>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Stokis Sales</t>
  </si>
  <si>
    <t>HQ</t>
  </si>
  <si>
    <t>Team Sales</t>
  </si>
  <si>
    <t>Walk-in</t>
  </si>
  <si>
    <t>Online Store</t>
  </si>
  <si>
    <t>HQ Sales</t>
  </si>
  <si>
    <t>Overall</t>
  </si>
  <si>
    <t>Expenses</t>
  </si>
  <si>
    <t>Agent HQ</t>
  </si>
  <si>
    <t>Agent</t>
  </si>
  <si>
    <t>Agent Sales</t>
  </si>
  <si>
    <t>Mamadil.app</t>
  </si>
  <si>
    <t>Tiktok</t>
  </si>
  <si>
    <t>Mamadil.Team</t>
  </si>
  <si>
    <t>Muslim</t>
  </si>
  <si>
    <t>Masya</t>
  </si>
  <si>
    <t>Server</t>
  </si>
  <si>
    <t>Adobe</t>
  </si>
  <si>
    <t>Google Ads</t>
  </si>
  <si>
    <t>Canva</t>
  </si>
  <si>
    <t>Transaction Fees</t>
  </si>
  <si>
    <t>Sponsor</t>
  </si>
  <si>
    <t>Total Expenses</t>
  </si>
  <si>
    <t>HQ P-E</t>
  </si>
  <si>
    <t>Mamadil.app (Website)</t>
  </si>
  <si>
    <t>Team Sales (Online Cust)</t>
  </si>
  <si>
    <t>Ecompage</t>
  </si>
  <si>
    <t>Outsource</t>
  </si>
  <si>
    <t>Sales</t>
  </si>
  <si>
    <t>Subtotal</t>
  </si>
  <si>
    <t>Direct Agent (HQ)</t>
  </si>
  <si>
    <t>Tiktok (Aishah)</t>
  </si>
  <si>
    <t>Ecom (Muslim)</t>
  </si>
  <si>
    <t>Ecom (Turbo - Afifi)</t>
  </si>
  <si>
    <t>Ecom (Turbo - Alif)</t>
  </si>
  <si>
    <t>Server (Mamadil)</t>
  </si>
  <si>
    <t>Transaction Fee</t>
  </si>
  <si>
    <t>Fighter - Freedom</t>
  </si>
  <si>
    <t>Tiktok Ads</t>
  </si>
  <si>
    <t>Tiktok Fee</t>
  </si>
  <si>
    <t>Server (Turbo)</t>
  </si>
  <si>
    <t>Turbo - Afifi</t>
  </si>
  <si>
    <t>Turbo - Alif</t>
  </si>
  <si>
    <t>Wasapbot - 5 User</t>
  </si>
  <si>
    <t>Blast WA - Afifi</t>
  </si>
  <si>
    <t>Blast WA - HQ</t>
  </si>
  <si>
    <t>Outreach</t>
  </si>
  <si>
    <t>K-Production</t>
  </si>
  <si>
    <t>Duta - Izara Aishah</t>
  </si>
  <si>
    <t>Duta</t>
  </si>
  <si>
    <t>Billboard</t>
  </si>
  <si>
    <t>ROI</t>
  </si>
  <si>
    <t>Gross Revenue</t>
  </si>
  <si>
    <t>Product Cost</t>
  </si>
  <si>
    <t>Net Revenue</t>
  </si>
  <si>
    <t>Outsource 1%</t>
  </si>
  <si>
    <t>1. Individual Salesperson Commission</t>
  </si>
  <si>
    <t>2. Team Leader Commission</t>
  </si>
  <si>
    <t>3. Sales Manager Commission</t>
  </si>
  <si>
    <t>Commission Range: 5% to 15% per sale.</t>
  </si>
  <si>
    <t>Commission Range: 1% to 5% of the team's total sales.</t>
  </si>
  <si>
    <t>Commission Range: 0.5% to 3% of the overall sales team's revenue.</t>
  </si>
  <si>
    <t>SalesPersonA</t>
  </si>
  <si>
    <t>SalesPersonB</t>
  </si>
  <si>
    <t>SalesPersonC</t>
  </si>
  <si>
    <t>CCreatorA</t>
  </si>
  <si>
    <t>CCreatorB</t>
  </si>
  <si>
    <t>TeamLeaderA</t>
  </si>
  <si>
    <t>TeamLeaderB</t>
  </si>
  <si>
    <t>SalesManagerA</t>
  </si>
  <si>
    <t>SalesManagerB</t>
  </si>
  <si>
    <t>Basic Salary</t>
  </si>
  <si>
    <t>Multisource</t>
  </si>
  <si>
    <t>Sales Target</t>
  </si>
  <si>
    <t>Commission Tariff</t>
  </si>
  <si>
    <t>0-49,999</t>
  </si>
  <si>
    <t>50,000-99,999</t>
  </si>
  <si>
    <t>100,000-149,999</t>
  </si>
  <si>
    <t>150,000-199,999</t>
  </si>
  <si>
    <t>200,000-249,999</t>
  </si>
  <si>
    <t>250,000-299,999</t>
  </si>
  <si>
    <t>300,000-399,999</t>
  </si>
  <si>
    <t>400,000-499,999</t>
  </si>
  <si>
    <t>500,000-599,999</t>
  </si>
  <si>
    <t>600,000-699,999</t>
  </si>
  <si>
    <t>700,000-799,999</t>
  </si>
  <si>
    <t>800,000-899,999</t>
  </si>
  <si>
    <t>900,000-999,999</t>
  </si>
  <si>
    <t>1,000,000+</t>
  </si>
  <si>
    <t>2,000,000+</t>
  </si>
  <si>
    <t>3,000,000+</t>
  </si>
  <si>
    <t>COMMISSION</t>
  </si>
  <si>
    <t>BASIC</t>
  </si>
  <si>
    <t>EPF ER</t>
  </si>
  <si>
    <t>SOCSO ER</t>
  </si>
  <si>
    <t>EIS ER</t>
  </si>
  <si>
    <t>TOTAL</t>
  </si>
  <si>
    <t>COMPANY EXPENSES</t>
  </si>
  <si>
    <t>EPF</t>
  </si>
  <si>
    <t>SOCSO</t>
  </si>
  <si>
    <t>EIS</t>
  </si>
  <si>
    <t>PAYSLIP</t>
  </si>
  <si>
    <t>COMMISSION IN PAYSLIP</t>
  </si>
  <si>
    <t>Avg Product Cost</t>
  </si>
  <si>
    <t>Avg Shipping Cost/Unit</t>
  </si>
  <si>
    <t>%</t>
  </si>
  <si>
    <t>SALES</t>
  </si>
  <si>
    <t>Ads Cost</t>
  </si>
  <si>
    <t>Shipping Cost</t>
  </si>
  <si>
    <t>Operation Cost</t>
  </si>
  <si>
    <t>Total Cost</t>
  </si>
  <si>
    <t>Sales - Cost</t>
  </si>
  <si>
    <t>Salary</t>
  </si>
  <si>
    <t>ER</t>
  </si>
  <si>
    <t>Commission</t>
  </si>
  <si>
    <t>Net Profit/Loss</t>
  </si>
  <si>
    <t>Nadia</t>
  </si>
  <si>
    <t>Syahirah</t>
  </si>
  <si>
    <t>Yasmin</t>
  </si>
  <si>
    <t>Anuar</t>
  </si>
  <si>
    <t>EcomA</t>
  </si>
  <si>
    <t>MarketerA</t>
  </si>
  <si>
    <t>**Nama Jawatan:** Ejen Jualan Bebas</t>
  </si>
  <si>
    <t>ROAS</t>
  </si>
  <si>
    <t>&gt;1.95</t>
  </si>
  <si>
    <t>**Jenis Kontrak:** Kontrak Perkhidmatan (Bukan kontrak pekerjaan)</t>
  </si>
  <si>
    <t>**Gaji Pokok:** Tiada (Komisen Sahaja)</t>
  </si>
  <si>
    <t>**Komisen:**</t>
  </si>
  <si>
    <t>- Sehingga 20% daripada jumlah jualan bersih bulanan</t>
  </si>
  <si>
    <t>- Dibayar pada setiap 7hb bulan berikutnya</t>
  </si>
  <si>
    <t>- Jualan dikira berdasarkan nilai bersih selepas diskaun &amp; pemulangan</t>
  </si>
  <si>
    <t>Server Cost</t>
  </si>
  <si>
    <t>**Faedah:** Tiada KWSP, PERKESO, cuti tahunan atau faedah pekerja (kerana bukan pekerja)</t>
  </si>
  <si>
    <t>**Syarat Lain:**</t>
  </si>
  <si>
    <t>- Boleh bekerja bila-bila masa tanpa masa kerja tetap</t>
  </si>
  <si>
    <t>- Tidak tertakluk kepada pemantauan harian</t>
  </si>
  <si>
    <t>**Nota Penting:**</t>
  </si>
  <si>
    <t>Full Pay</t>
  </si>
  <si>
    <t>Kontrak ini tidak mengikat ejen sebagai pekerja syarikat.</t>
  </si>
  <si>
    <t>&gt;1.7</t>
  </si>
  <si>
    <t>Marketer Cut</t>
  </si>
  <si>
    <t>&lt;1.7</t>
  </si>
  <si>
    <t>1/2 Marketer Cut</t>
  </si>
  <si>
    <t>6 Month Average Sales</t>
  </si>
  <si>
    <t>Avg</t>
  </si>
  <si>
    <t>Produk</t>
  </si>
  <si>
    <t>Transaksi</t>
  </si>
  <si>
    <t>Kos Produk</t>
  </si>
  <si>
    <t>Kos Operasi</t>
  </si>
  <si>
    <t>Kos Pos</t>
  </si>
  <si>
    <t>5.7/txn</t>
  </si>
  <si>
    <t>If Stokis</t>
  </si>
  <si>
    <t>Kos Iklan</t>
  </si>
  <si>
    <t>If Team Sales</t>
  </si>
  <si>
    <t>CCreatorC</t>
  </si>
  <si>
    <t>StaffA</t>
  </si>
  <si>
    <t>ER + EE</t>
  </si>
  <si>
    <t>Net Commission</t>
  </si>
  <si>
    <t>Basic</t>
  </si>
  <si>
    <t>EE</t>
  </si>
  <si>
    <t>Net Basic</t>
  </si>
  <si>
    <t>Net Pay</t>
  </si>
  <si>
    <t>Employer (ER)</t>
  </si>
  <si>
    <t>Assume</t>
  </si>
  <si>
    <t>Employee (EE)</t>
  </si>
  <si>
    <t>ER+EE</t>
  </si>
  <si>
    <t>Refer Table</t>
  </si>
  <si>
    <t>Sales - Total Cost</t>
  </si>
  <si>
    <t>EE+ER</t>
  </si>
  <si>
    <t>Commission Payable</t>
  </si>
  <si>
    <t>EPF ER + EE</t>
  </si>
  <si>
    <t>SOCSO ER + EE</t>
  </si>
  <si>
    <t>EIS ER + EE</t>
  </si>
  <si>
    <t>NET COMMISSION</t>
  </si>
  <si>
    <t>EPF EE</t>
  </si>
  <si>
    <t>SOCSO EE</t>
  </si>
  <si>
    <t>EIS EE</t>
  </si>
  <si>
    <t>NET BASIC</t>
  </si>
  <si>
    <t>Commission Range: 4% to 15% per sale.</t>
  </si>
  <si>
    <t>SalesPersonD</t>
  </si>
  <si>
    <t>SalesPersonE</t>
  </si>
  <si>
    <t>SalesPersonF</t>
  </si>
  <si>
    <t>SalesPersonG</t>
  </si>
  <si>
    <t>Closing Sales</t>
  </si>
  <si>
    <t>Ecom</t>
  </si>
  <si>
    <t>ER + EE 26.65%</t>
  </si>
  <si>
    <t>EE 11.70%</t>
  </si>
  <si>
    <t>ER 14.95%</t>
  </si>
  <si>
    <t>C.Expenses</t>
  </si>
  <si>
    <t>Commission &lt;50K = Basic, Commission &gt;50K, Basic + Commision</t>
  </si>
  <si>
    <t>Comm 4%</t>
  </si>
  <si>
    <t>EE + ER</t>
  </si>
  <si>
    <t>Ecom 1%</t>
  </si>
  <si>
    <t>Net Ecom</t>
  </si>
  <si>
    <t>EPF+Socso+SIP 14.77%</t>
  </si>
  <si>
    <t>NetProfit</t>
  </si>
  <si>
    <t>% from Total Sales</t>
  </si>
  <si>
    <t>Game Marketer</t>
  </si>
  <si>
    <t>1Box</t>
  </si>
  <si>
    <t>3Box</t>
  </si>
  <si>
    <t>5Box</t>
  </si>
  <si>
    <t>Selling Price</t>
  </si>
  <si>
    <t>Fighter Price</t>
  </si>
  <si>
    <t>FROM</t>
  </si>
  <si>
    <t>TO</t>
  </si>
  <si>
    <t>CONTRI' ER</t>
  </si>
  <si>
    <t>CONTRI' EE</t>
  </si>
  <si>
    <t>CONTRI' TOTAL</t>
  </si>
  <si>
    <t>NIL</t>
  </si>
  <si>
    <t>EPF+Socso+SIP 26.15%</t>
  </si>
  <si>
    <t>Basic + Net Commission</t>
  </si>
  <si>
    <t>EPF+Socso+SIP 26.47%</t>
  </si>
  <si>
    <t>EPF+Socso+SIP 11.7%</t>
  </si>
  <si>
    <t>#REF!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</si>
</sst>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;\(#,##0.00\)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3C78D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4A86E8"/>
      <name val="Arial"/>
      <family val="2"/>
    </font>
    <font>
      <sz val="10"/>
      <color rgb="FFFFFFFF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7CB4D"/>
        <bgColor rgb="FFF7CB4D"/>
      </patternFill>
    </fill>
    <fill>
      <patternFill patternType="solid">
        <fgColor rgb="FFFFFFFF"/>
        <bgColor rgb="FFFFFFFF"/>
      </patternFill>
    </fill>
    <fill>
      <patternFill patternType="solid">
        <fgColor rgb="FFFEF8E3"/>
        <bgColor rgb="FFFEF8E3"/>
      </patternFill>
    </fill>
    <fill>
      <patternFill patternType="solid">
        <fgColor rgb="FF4DD0E1"/>
        <bgColor rgb="FF4DD0E1"/>
      </patternFill>
    </fill>
    <fill>
      <patternFill patternType="solid">
        <fgColor rgb="FFE0F7FA"/>
        <bgColor rgb="FFE0F7FA"/>
      </patternFill>
    </fill>
    <fill>
      <patternFill patternType="solid">
        <fgColor rgb="FF5B95F9"/>
        <bgColor rgb="FF5B95F9"/>
      </patternFill>
    </fill>
    <fill>
      <patternFill patternType="solid">
        <fgColor rgb="FFE8F0FE"/>
        <bgColor rgb="FFE8F0FE"/>
      </patternFill>
    </fill>
    <fill>
      <patternFill patternType="solid">
        <fgColor rgb="FFF46524"/>
        <bgColor rgb="FFF46524"/>
      </patternFill>
    </fill>
    <fill>
      <patternFill patternType="solid">
        <fgColor rgb="FFFFE6DD"/>
        <bgColor rgb="FFFFE6DD"/>
      </patternFill>
    </fill>
    <fill>
      <patternFill patternType="solid">
        <fgColor rgb="FFFF0000"/>
        <bgColor rgb="FFFF0000"/>
      </patternFill>
    </fill>
    <fill>
      <patternFill patternType="solid">
        <fgColor rgb="FFA4C2F4"/>
        <bgColor rgb="FFA4C2F4"/>
      </patternFill>
    </fill>
    <fill>
      <patternFill patternType="solid">
        <fgColor rgb="FF8BC34A"/>
        <bgColor rgb="FF8BC34A"/>
      </patternFill>
    </fill>
    <fill>
      <patternFill patternType="solid">
        <fgColor rgb="FFCFE2F3"/>
        <bgColor rgb="FFCFE2F3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6D9EEB"/>
      </left>
      <right/>
      <top style="thin">
        <color rgb="FF6D9EEB"/>
      </top>
      <bottom style="thin">
        <color rgb="FF6D9EEB"/>
      </bottom>
      <diagonal/>
    </border>
    <border>
      <left/>
      <right/>
      <top style="thin">
        <color rgb="FF6D9EEB"/>
      </top>
      <bottom style="thin">
        <color rgb="FF6D9EEB"/>
      </bottom>
      <diagonal/>
    </border>
    <border>
      <left/>
      <right style="thin">
        <color rgb="FF6D9EEB"/>
      </right>
      <top style="thin">
        <color rgb="FF6D9EEB"/>
      </top>
      <bottom style="thin">
        <color rgb="FF6D9EEB"/>
      </bottom>
      <diagonal/>
    </border>
    <border>
      <left style="thin">
        <color rgb="FF63D297"/>
      </left>
      <right/>
      <top style="thin">
        <color rgb="FF63D297"/>
      </top>
      <bottom style="thin">
        <color rgb="FF63D297"/>
      </bottom>
      <diagonal/>
    </border>
    <border>
      <left/>
      <right/>
      <top style="thin">
        <color rgb="FF63D297"/>
      </top>
      <bottom style="thin">
        <color rgb="FF63D297"/>
      </bottom>
      <diagonal/>
    </border>
    <border>
      <left/>
      <right style="thin">
        <color rgb="FF63D297"/>
      </right>
      <top style="thin">
        <color rgb="FF63D297"/>
      </top>
      <bottom style="thin">
        <color rgb="FF63D297"/>
      </bottom>
      <diagonal/>
    </border>
    <border>
      <left style="thin">
        <color rgb="FF6D9EEB"/>
      </left>
      <right/>
      <top style="thin">
        <color rgb="FF6D9EEB"/>
      </top>
      <bottom/>
      <diagonal/>
    </border>
    <border>
      <left/>
      <right/>
      <top style="thin">
        <color rgb="FF6D9EEB"/>
      </top>
      <bottom/>
      <diagonal/>
    </border>
    <border>
      <left/>
      <right style="thin">
        <color rgb="FF6D9EEB"/>
      </right>
      <top style="thin">
        <color rgb="FF6D9EEB"/>
      </top>
      <bottom/>
      <diagonal/>
    </border>
    <border>
      <left style="thin">
        <color rgb="FF6D9EEB"/>
      </left>
      <right/>
      <top/>
      <bottom style="thin">
        <color rgb="FF6D9EEB"/>
      </bottom>
      <diagonal/>
    </border>
    <border>
      <left/>
      <right/>
      <top/>
      <bottom style="thin">
        <color rgb="FF6D9EEB"/>
      </bottom>
      <diagonal/>
    </border>
    <border>
      <left/>
      <right style="thin">
        <color rgb="FF6D9EEB"/>
      </right>
      <top/>
      <bottom style="thin">
        <color rgb="FF6D9EE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B95F9"/>
      </left>
      <right style="thin">
        <color rgb="FF5B95F9"/>
      </right>
      <top style="thin">
        <color rgb="FF5B95F9"/>
      </top>
      <bottom style="thin">
        <color rgb="FF5B95F9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64" fontId="1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0" fontId="2" fillId="0" borderId="4" xfId="0" applyFont="1" applyBorder="1"/>
    <xf numFmtId="0" fontId="2" fillId="0" borderId="9" xfId="0" applyFont="1" applyBorder="1"/>
    <xf numFmtId="164" fontId="2" fillId="0" borderId="10" xfId="0" applyNumberFormat="1" applyFont="1" applyBorder="1"/>
    <xf numFmtId="164" fontId="2" fillId="0" borderId="11" xfId="0" applyNumberFormat="1" applyFont="1" applyBorder="1"/>
    <xf numFmtId="0" fontId="1" fillId="0" borderId="6" xfId="0" applyFont="1" applyBorder="1"/>
    <xf numFmtId="164" fontId="1" fillId="0" borderId="7" xfId="0" applyNumberFormat="1" applyFont="1" applyBorder="1"/>
    <xf numFmtId="0" fontId="1" fillId="0" borderId="8" xfId="0" applyFont="1" applyBorder="1"/>
    <xf numFmtId="0" fontId="3" fillId="0" borderId="0" xfId="0" applyFont="1"/>
    <xf numFmtId="0" fontId="4" fillId="2" borderId="1" xfId="0" applyFont="1" applyFill="1" applyBorder="1"/>
    <xf numFmtId="164" fontId="4" fillId="2" borderId="2" xfId="0" applyNumberFormat="1" applyFont="1" applyFill="1" applyBorder="1"/>
    <xf numFmtId="0" fontId="4" fillId="2" borderId="3" xfId="0" applyFont="1" applyFill="1" applyBorder="1"/>
    <xf numFmtId="0" fontId="3" fillId="3" borderId="4" xfId="0" applyFont="1" applyFill="1" applyBorder="1"/>
    <xf numFmtId="164" fontId="3" fillId="3" borderId="0" xfId="0" applyNumberFormat="1" applyFont="1" applyFill="1"/>
    <xf numFmtId="0" fontId="3" fillId="3" borderId="5" xfId="0" applyFont="1" applyFill="1" applyBorder="1"/>
    <xf numFmtId="0" fontId="3" fillId="4" borderId="4" xfId="0" applyFont="1" applyFill="1" applyBorder="1"/>
    <xf numFmtId="164" fontId="3" fillId="4" borderId="0" xfId="0" applyNumberFormat="1" applyFont="1" applyFill="1" applyAlignment="1">
      <alignment horizontal="right"/>
    </xf>
    <xf numFmtId="164" fontId="3" fillId="4" borderId="5" xfId="0" applyNumberFormat="1" applyFont="1" applyFill="1" applyBorder="1" applyAlignment="1">
      <alignment horizontal="right"/>
    </xf>
    <xf numFmtId="0" fontId="4" fillId="3" borderId="6" xfId="0" applyFont="1" applyFill="1" applyBorder="1"/>
    <xf numFmtId="164" fontId="4" fillId="3" borderId="7" xfId="0" applyNumberFormat="1" applyFont="1" applyFill="1" applyBorder="1" applyAlignment="1">
      <alignment horizontal="right"/>
    </xf>
    <xf numFmtId="164" fontId="4" fillId="3" borderId="8" xfId="0" applyNumberFormat="1" applyFont="1" applyFill="1" applyBorder="1" applyAlignment="1">
      <alignment horizontal="right"/>
    </xf>
    <xf numFmtId="4" fontId="1" fillId="0" borderId="0" xfId="0" applyNumberFormat="1" applyFont="1"/>
    <xf numFmtId="0" fontId="3" fillId="0" borderId="7" xfId="0" applyFont="1" applyBorder="1" applyAlignment="1">
      <alignment horizontal="right"/>
    </xf>
    <xf numFmtId="164" fontId="3" fillId="0" borderId="7" xfId="0" applyNumberFormat="1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0" xfId="0" applyFont="1"/>
    <xf numFmtId="164" fontId="4" fillId="0" borderId="0" xfId="0" applyNumberFormat="1" applyFont="1"/>
    <xf numFmtId="0" fontId="4" fillId="0" borderId="5" xfId="0" applyFont="1" applyBorder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0" borderId="5" xfId="0" applyNumberFormat="1" applyFont="1" applyBorder="1" applyAlignment="1">
      <alignment horizontal="right"/>
    </xf>
    <xf numFmtId="0" fontId="4" fillId="0" borderId="7" xfId="0" applyFont="1" applyBorder="1"/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4" fontId="3" fillId="4" borderId="0" xfId="0" applyNumberFormat="1" applyFont="1" applyFill="1" applyAlignment="1">
      <alignment horizontal="right"/>
    </xf>
    <xf numFmtId="164" fontId="3" fillId="4" borderId="0" xfId="0" applyNumberFormat="1" applyFont="1" applyFill="1"/>
    <xf numFmtId="4" fontId="3" fillId="0" borderId="0" xfId="0" applyNumberFormat="1" applyFont="1" applyAlignment="1">
      <alignment horizontal="right"/>
    </xf>
    <xf numFmtId="0" fontId="1" fillId="0" borderId="9" xfId="0" applyFont="1" applyBorder="1"/>
    <xf numFmtId="4" fontId="1" fillId="0" borderId="10" xfId="0" applyNumberFormat="1" applyFont="1" applyBorder="1"/>
    <xf numFmtId="164" fontId="1" fillId="0" borderId="10" xfId="0" applyNumberFormat="1" applyFont="1" applyBorder="1"/>
    <xf numFmtId="164" fontId="3" fillId="0" borderId="11" xfId="0" applyNumberFormat="1" applyFont="1" applyBorder="1" applyAlignment="1">
      <alignment horizontal="right"/>
    </xf>
    <xf numFmtId="4" fontId="3" fillId="0" borderId="0" xfId="0" applyNumberFormat="1" applyFont="1"/>
    <xf numFmtId="4" fontId="2" fillId="0" borderId="7" xfId="0" applyNumberFormat="1" applyFont="1" applyBorder="1"/>
    <xf numFmtId="0" fontId="4" fillId="2" borderId="0" xfId="0" applyFont="1" applyFill="1"/>
    <xf numFmtId="164" fontId="4" fillId="2" borderId="0" xfId="0" applyNumberFormat="1" applyFont="1" applyFill="1"/>
    <xf numFmtId="0" fontId="4" fillId="2" borderId="5" xfId="0" applyFont="1" applyFill="1" applyBorder="1"/>
    <xf numFmtId="0" fontId="3" fillId="3" borderId="0" xfId="0" applyFont="1" applyFill="1"/>
    <xf numFmtId="0" fontId="3" fillId="4" borderId="0" xfId="0" applyFont="1" applyFill="1"/>
    <xf numFmtId="0" fontId="4" fillId="3" borderId="7" xfId="0" applyFont="1" applyFill="1" applyBorder="1"/>
    <xf numFmtId="0" fontId="4" fillId="5" borderId="1" xfId="0" applyFont="1" applyFill="1" applyBorder="1"/>
    <xf numFmtId="164" fontId="4" fillId="5" borderId="2" xfId="0" applyNumberFormat="1" applyFont="1" applyFill="1" applyBorder="1"/>
    <xf numFmtId="0" fontId="4" fillId="5" borderId="3" xfId="0" applyFont="1" applyFill="1" applyBorder="1"/>
    <xf numFmtId="0" fontId="3" fillId="6" borderId="4" xfId="0" applyFont="1" applyFill="1" applyBorder="1"/>
    <xf numFmtId="164" fontId="3" fillId="6" borderId="0" xfId="0" applyNumberFormat="1" applyFont="1" applyFill="1" applyAlignment="1">
      <alignment horizontal="right"/>
    </xf>
    <xf numFmtId="4" fontId="3" fillId="6" borderId="0" xfId="0" applyNumberFormat="1" applyFont="1" applyFill="1" applyAlignment="1">
      <alignment horizontal="right"/>
    </xf>
    <xf numFmtId="164" fontId="3" fillId="6" borderId="5" xfId="0" applyNumberFormat="1" applyFont="1" applyFill="1" applyBorder="1" applyAlignment="1">
      <alignment horizontal="right"/>
    </xf>
    <xf numFmtId="0" fontId="4" fillId="7" borderId="0" xfId="0" applyFont="1" applyFill="1"/>
    <xf numFmtId="164" fontId="3" fillId="7" borderId="0" xfId="0" applyNumberFormat="1" applyFont="1" applyFill="1"/>
    <xf numFmtId="0" fontId="4" fillId="7" borderId="5" xfId="0" applyFont="1" applyFill="1" applyBorder="1"/>
    <xf numFmtId="164" fontId="3" fillId="3" borderId="0" xfId="0" applyNumberFormat="1" applyFont="1" applyFill="1" applyAlignment="1">
      <alignment horizontal="right"/>
    </xf>
    <xf numFmtId="4" fontId="3" fillId="3" borderId="0" xfId="0" applyNumberFormat="1" applyFont="1" applyFill="1" applyAlignment="1">
      <alignment horizontal="right"/>
    </xf>
    <xf numFmtId="164" fontId="3" fillId="3" borderId="5" xfId="0" applyNumberFormat="1" applyFont="1" applyFill="1" applyBorder="1" applyAlignment="1">
      <alignment horizontal="right"/>
    </xf>
    <xf numFmtId="0" fontId="3" fillId="8" borderId="4" xfId="0" applyFont="1" applyFill="1" applyBorder="1"/>
    <xf numFmtId="164" fontId="3" fillId="8" borderId="0" xfId="0" applyNumberFormat="1" applyFont="1" applyFill="1" applyAlignment="1">
      <alignment horizontal="right"/>
    </xf>
    <xf numFmtId="4" fontId="3" fillId="8" borderId="0" xfId="0" applyNumberFormat="1" applyFont="1" applyFill="1" applyAlignment="1">
      <alignment horizontal="right"/>
    </xf>
    <xf numFmtId="164" fontId="3" fillId="8" borderId="0" xfId="0" applyNumberFormat="1" applyFont="1" applyFill="1"/>
    <xf numFmtId="0" fontId="4" fillId="8" borderId="7" xfId="0" applyFont="1" applyFill="1" applyBorder="1"/>
    <xf numFmtId="164" fontId="4" fillId="8" borderId="7" xfId="0" applyNumberFormat="1" applyFont="1" applyFill="1" applyBorder="1" applyAlignment="1">
      <alignment horizontal="right"/>
    </xf>
    <xf numFmtId="164" fontId="4" fillId="8" borderId="8" xfId="0" applyNumberFormat="1" applyFont="1" applyFill="1" applyBorder="1" applyAlignment="1">
      <alignment horizontal="right"/>
    </xf>
    <xf numFmtId="0" fontId="4" fillId="9" borderId="0" xfId="0" applyFont="1" applyFill="1"/>
    <xf numFmtId="164" fontId="3" fillId="9" borderId="0" xfId="0" applyNumberFormat="1" applyFont="1" applyFill="1"/>
    <xf numFmtId="0" fontId="4" fillId="9" borderId="5" xfId="0" applyFont="1" applyFill="1" applyBorder="1"/>
    <xf numFmtId="0" fontId="3" fillId="10" borderId="0" xfId="0" applyFont="1" applyFill="1"/>
    <xf numFmtId="164" fontId="3" fillId="10" borderId="0" xfId="0" applyNumberFormat="1" applyFont="1" applyFill="1"/>
    <xf numFmtId="164" fontId="3" fillId="10" borderId="5" xfId="0" applyNumberFormat="1" applyFont="1" applyFill="1" applyBorder="1" applyAlignment="1">
      <alignment horizontal="right"/>
    </xf>
    <xf numFmtId="164" fontId="3" fillId="10" borderId="0" xfId="0" applyNumberFormat="1" applyFont="1" applyFill="1" applyAlignment="1">
      <alignment horizontal="right"/>
    </xf>
    <xf numFmtId="4" fontId="3" fillId="10" borderId="0" xfId="0" applyNumberFormat="1" applyFont="1" applyFill="1" applyAlignment="1">
      <alignment horizontal="right"/>
    </xf>
    <xf numFmtId="4" fontId="3" fillId="10" borderId="0" xfId="0" applyNumberFormat="1" applyFont="1" applyFill="1"/>
    <xf numFmtId="4" fontId="3" fillId="3" borderId="0" xfId="0" applyNumberFormat="1" applyFont="1" applyFill="1"/>
    <xf numFmtId="0" fontId="4" fillId="10" borderId="7" xfId="0" applyFont="1" applyFill="1" applyBorder="1"/>
    <xf numFmtId="164" fontId="4" fillId="10" borderId="7" xfId="0" applyNumberFormat="1" applyFont="1" applyFill="1" applyBorder="1" applyAlignment="1">
      <alignment horizontal="right"/>
    </xf>
    <xf numFmtId="4" fontId="4" fillId="10" borderId="7" xfId="0" applyNumberFormat="1" applyFont="1" applyFill="1" applyBorder="1" applyAlignment="1">
      <alignment horizontal="right"/>
    </xf>
    <xf numFmtId="164" fontId="4" fillId="10" borderId="8" xfId="0" applyNumberFormat="1" applyFont="1" applyFill="1" applyBorder="1" applyAlignment="1">
      <alignment horizontal="right"/>
    </xf>
    <xf numFmtId="164" fontId="1" fillId="0" borderId="11" xfId="0" applyNumberFormat="1" applyFont="1" applyBorder="1"/>
    <xf numFmtId="10" fontId="3" fillId="0" borderId="0" xfId="0" applyNumberFormat="1" applyFont="1"/>
    <xf numFmtId="0" fontId="5" fillId="0" borderId="0" xfId="0" applyFont="1"/>
    <xf numFmtId="164" fontId="5" fillId="0" borderId="0" xfId="0" applyNumberFormat="1" applyFont="1"/>
    <xf numFmtId="164" fontId="5" fillId="0" borderId="9" xfId="0" applyNumberFormat="1" applyFont="1" applyBorder="1"/>
    <xf numFmtId="164" fontId="5" fillId="0" borderId="10" xfId="0" applyNumberFormat="1" applyFont="1" applyBorder="1"/>
    <xf numFmtId="164" fontId="5" fillId="0" borderId="11" xfId="0" applyNumberFormat="1" applyFont="1" applyBorder="1"/>
    <xf numFmtId="164" fontId="5" fillId="0" borderId="1" xfId="0" applyNumberFormat="1" applyFont="1" applyBorder="1"/>
    <xf numFmtId="164" fontId="5" fillId="0" borderId="3" xfId="0" applyNumberFormat="1" applyFont="1" applyBorder="1"/>
    <xf numFmtId="4" fontId="5" fillId="0" borderId="6" xfId="0" applyNumberFormat="1" applyFont="1" applyBorder="1"/>
    <xf numFmtId="164" fontId="5" fillId="0" borderId="8" xfId="0" applyNumberFormat="1" applyFont="1" applyBorder="1"/>
    <xf numFmtId="10" fontId="5" fillId="0" borderId="0" xfId="0" applyNumberFormat="1" applyFont="1"/>
    <xf numFmtId="10" fontId="5" fillId="0" borderId="12" xfId="0" applyNumberFormat="1" applyFont="1" applyBorder="1"/>
    <xf numFmtId="10" fontId="5" fillId="0" borderId="13" xfId="0" applyNumberFormat="1" applyFont="1" applyBorder="1"/>
    <xf numFmtId="164" fontId="6" fillId="3" borderId="0" xfId="0" applyNumberFormat="1" applyFont="1" applyFill="1"/>
    <xf numFmtId="10" fontId="5" fillId="0" borderId="14" xfId="0" applyNumberFormat="1" applyFont="1" applyBorder="1"/>
    <xf numFmtId="0" fontId="7" fillId="0" borderId="0" xfId="0" applyFont="1"/>
    <xf numFmtId="164" fontId="7" fillId="0" borderId="0" xfId="0" applyNumberFormat="1" applyFont="1"/>
    <xf numFmtId="0" fontId="3" fillId="0" borderId="9" xfId="0" applyFont="1" applyBorder="1"/>
    <xf numFmtId="164" fontId="3" fillId="0" borderId="10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7" fillId="11" borderId="9" xfId="0" applyFont="1" applyFill="1" applyBorder="1"/>
    <xf numFmtId="0" fontId="7" fillId="11" borderId="10" xfId="0" applyFont="1" applyFill="1" applyBorder="1"/>
    <xf numFmtId="164" fontId="7" fillId="11" borderId="10" xfId="0" applyNumberFormat="1" applyFont="1" applyFill="1" applyBorder="1"/>
    <xf numFmtId="0" fontId="7" fillId="11" borderId="11" xfId="0" applyFont="1" applyFill="1" applyBorder="1"/>
    <xf numFmtId="0" fontId="3" fillId="12" borderId="15" xfId="0" applyFont="1" applyFill="1" applyBorder="1"/>
    <xf numFmtId="0" fontId="3" fillId="12" borderId="16" xfId="0" applyFont="1" applyFill="1" applyBorder="1"/>
    <xf numFmtId="164" fontId="3" fillId="12" borderId="16" xfId="0" applyNumberFormat="1" applyFont="1" applyFill="1" applyBorder="1"/>
    <xf numFmtId="0" fontId="3" fillId="12" borderId="17" xfId="0" applyFont="1" applyFill="1" applyBorder="1"/>
    <xf numFmtId="0" fontId="3" fillId="13" borderId="15" xfId="0" applyFont="1" applyFill="1" applyBorder="1"/>
    <xf numFmtId="10" fontId="3" fillId="13" borderId="16" xfId="0" applyNumberFormat="1" applyFont="1" applyFill="1" applyBorder="1"/>
    <xf numFmtId="0" fontId="3" fillId="13" borderId="16" xfId="0" applyFont="1" applyFill="1" applyBorder="1"/>
    <xf numFmtId="164" fontId="3" fillId="13" borderId="16" xfId="0" applyNumberFormat="1" applyFont="1" applyFill="1" applyBorder="1"/>
    <xf numFmtId="0" fontId="3" fillId="13" borderId="17" xfId="0" applyFont="1" applyFill="1" applyBorder="1"/>
    <xf numFmtId="0" fontId="3" fillId="14" borderId="18" xfId="0" applyFont="1" applyFill="1" applyBorder="1"/>
    <xf numFmtId="10" fontId="3" fillId="14" borderId="19" xfId="0" applyNumberFormat="1" applyFont="1" applyFill="1" applyBorder="1"/>
    <xf numFmtId="0" fontId="3" fillId="14" borderId="19" xfId="0" applyFont="1" applyFill="1" applyBorder="1"/>
    <xf numFmtId="164" fontId="3" fillId="14" borderId="19" xfId="0" applyNumberFormat="1" applyFont="1" applyFill="1" applyBorder="1"/>
    <xf numFmtId="0" fontId="3" fillId="14" borderId="20" xfId="0" applyFont="1" applyFill="1" applyBorder="1"/>
    <xf numFmtId="0" fontId="8" fillId="0" borderId="21" xfId="0" applyFont="1" applyBorder="1"/>
    <xf numFmtId="10" fontId="8" fillId="0" borderId="22" xfId="0" applyNumberFormat="1" applyFont="1" applyBorder="1"/>
    <xf numFmtId="0" fontId="8" fillId="0" borderId="22" xfId="0" applyFont="1" applyBorder="1"/>
    <xf numFmtId="164" fontId="8" fillId="0" borderId="22" xfId="0" applyNumberFormat="1" applyFont="1" applyBorder="1"/>
    <xf numFmtId="0" fontId="8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164" fontId="9" fillId="0" borderId="25" xfId="0" applyNumberFormat="1" applyFont="1" applyBorder="1"/>
    <xf numFmtId="0" fontId="9" fillId="0" borderId="26" xfId="0" applyFont="1" applyBorder="1"/>
    <xf numFmtId="0" fontId="2" fillId="0" borderId="0" xfId="0" applyFont="1"/>
    <xf numFmtId="164" fontId="2" fillId="0" borderId="0" xfId="0" applyNumberFormat="1" applyFont="1"/>
    <xf numFmtId="10" fontId="2" fillId="0" borderId="0" xfId="0" applyNumberFormat="1" applyFont="1"/>
    <xf numFmtId="10" fontId="1" fillId="0" borderId="0" xfId="0" applyNumberFormat="1" applyFont="1"/>
    <xf numFmtId="164" fontId="5" fillId="0" borderId="27" xfId="0" applyNumberFormat="1" applyFont="1" applyBorder="1"/>
    <xf numFmtId="164" fontId="5" fillId="3" borderId="28" xfId="0" applyNumberFormat="1" applyFont="1" applyFill="1" applyBorder="1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9" fontId="4" fillId="0" borderId="2" xfId="0" applyNumberFormat="1" applyFont="1" applyBorder="1"/>
    <xf numFmtId="9" fontId="4" fillId="0" borderId="3" xfId="0" applyNumberFormat="1" applyFont="1" applyBorder="1"/>
    <xf numFmtId="0" fontId="3" fillId="15" borderId="1" xfId="0" applyFont="1" applyFill="1" applyBorder="1"/>
    <xf numFmtId="164" fontId="3" fillId="15" borderId="3" xfId="0" applyNumberFormat="1" applyFont="1" applyFill="1" applyBorder="1" applyAlignment="1">
      <alignment horizontal="right"/>
    </xf>
    <xf numFmtId="0" fontId="3" fillId="0" borderId="4" xfId="0" applyFont="1" applyBorder="1"/>
    <xf numFmtId="164" fontId="4" fillId="0" borderId="5" xfId="0" applyNumberFormat="1" applyFont="1" applyBorder="1"/>
    <xf numFmtId="0" fontId="3" fillId="16" borderId="4" xfId="0" applyFont="1" applyFill="1" applyBorder="1"/>
    <xf numFmtId="164" fontId="3" fillId="16" borderId="5" xfId="0" applyNumberFormat="1" applyFont="1" applyFill="1" applyBorder="1" applyAlignment="1">
      <alignment horizontal="right"/>
    </xf>
    <xf numFmtId="9" fontId="3" fillId="3" borderId="5" xfId="0" applyNumberFormat="1" applyFont="1" applyFill="1" applyBorder="1" applyAlignment="1">
      <alignment horizontal="right"/>
    </xf>
    <xf numFmtId="9" fontId="3" fillId="16" borderId="5" xfId="0" applyNumberFormat="1" applyFont="1" applyFill="1" applyBorder="1" applyAlignment="1">
      <alignment horizontal="right"/>
    </xf>
    <xf numFmtId="164" fontId="3" fillId="3" borderId="5" xfId="0" applyNumberFormat="1" applyFont="1" applyFill="1" applyBorder="1"/>
    <xf numFmtId="0" fontId="3" fillId="16" borderId="5" xfId="0" applyFont="1" applyFill="1" applyBorder="1"/>
    <xf numFmtId="0" fontId="3" fillId="0" borderId="6" xfId="0" applyFont="1" applyBorder="1"/>
    <xf numFmtId="164" fontId="4" fillId="0" borderId="7" xfId="0" applyNumberFormat="1" applyFont="1" applyBorder="1"/>
    <xf numFmtId="0" fontId="4" fillId="0" borderId="8" xfId="0" applyFont="1" applyBorder="1"/>
    <xf numFmtId="164" fontId="3" fillId="0" borderId="2" xfId="0" applyNumberFormat="1" applyFont="1" applyBorder="1"/>
    <xf numFmtId="164" fontId="4" fillId="0" borderId="2" xfId="0" applyNumberFormat="1" applyFont="1" applyBorder="1"/>
    <xf numFmtId="0" fontId="4" fillId="0" borderId="3" xfId="0" applyFont="1" applyBorder="1"/>
    <xf numFmtId="164" fontId="3" fillId="3" borderId="11" xfId="0" applyNumberFormat="1" applyFont="1" applyFill="1" applyBorder="1" applyAlignment="1">
      <alignment horizontal="right"/>
    </xf>
    <xf numFmtId="164" fontId="3" fillId="16" borderId="5" xfId="0" applyNumberFormat="1" applyFont="1" applyFill="1" applyBorder="1"/>
    <xf numFmtId="0" fontId="10" fillId="0" borderId="0" xfId="0" applyFont="1"/>
    <xf numFmtId="164" fontId="10" fillId="0" borderId="0" xfId="0" applyNumberFormat="1" applyFont="1"/>
    <xf numFmtId="0" fontId="11" fillId="0" borderId="9" xfId="0" applyFont="1" applyBorder="1"/>
    <xf numFmtId="164" fontId="11" fillId="0" borderId="10" xfId="0" applyNumberFormat="1" applyFont="1" applyBorder="1"/>
    <xf numFmtId="0" fontId="11" fillId="0" borderId="10" xfId="0" applyFont="1" applyBorder="1"/>
    <xf numFmtId="0" fontId="11" fillId="0" borderId="11" xfId="0" applyFont="1" applyBorder="1"/>
    <xf numFmtId="0" fontId="12" fillId="0" borderId="9" xfId="0" applyFont="1" applyBorder="1"/>
    <xf numFmtId="0" fontId="12" fillId="0" borderId="10" xfId="0" applyFont="1" applyBorder="1"/>
    <xf numFmtId="164" fontId="12" fillId="0" borderId="10" xfId="0" applyNumberFormat="1" applyFont="1" applyBorder="1"/>
    <xf numFmtId="0" fontId="12" fillId="0" borderId="11" xfId="0" applyFont="1" applyBorder="1"/>
    <xf numFmtId="0" fontId="5" fillId="0" borderId="1" xfId="0" applyFont="1" applyBorder="1"/>
    <xf numFmtId="0" fontId="5" fillId="0" borderId="4" xfId="0" applyFont="1" applyBorder="1"/>
    <xf numFmtId="10" fontId="5" fillId="0" borderId="5" xfId="0" applyNumberFormat="1" applyFont="1" applyBorder="1"/>
    <xf numFmtId="164" fontId="5" fillId="0" borderId="5" xfId="0" applyNumberFormat="1" applyFont="1" applyBorder="1"/>
    <xf numFmtId="0" fontId="5" fillId="0" borderId="6" xfId="0" applyFont="1" applyBorder="1"/>
    <xf numFmtId="10" fontId="5" fillId="0" borderId="8" xfId="0" applyNumberFormat="1" applyFont="1" applyBorder="1"/>
    <xf numFmtId="164" fontId="13" fillId="0" borderId="0" xfId="0" applyNumberFormat="1" applyFont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14" xfId="0" applyNumberFormat="1" applyFont="1" applyBorder="1"/>
    <xf numFmtId="164" fontId="5" fillId="0" borderId="29" xfId="0" applyNumberFormat="1" applyFont="1" applyBorder="1"/>
    <xf numFmtId="164" fontId="13" fillId="0" borderId="29" xfId="0" applyNumberFormat="1" applyFont="1" applyBorder="1"/>
    <xf numFmtId="164" fontId="11" fillId="0" borderId="11" xfId="0" applyNumberFormat="1" applyFont="1" applyBorder="1"/>
    <xf numFmtId="164" fontId="12" fillId="0" borderId="11" xfId="0" applyNumberFormat="1" applyFont="1" applyBorder="1"/>
    <xf numFmtId="4" fontId="5" fillId="0" borderId="0" xfId="0" applyNumberFormat="1" applyFont="1"/>
    <xf numFmtId="0" fontId="5" fillId="0" borderId="9" xfId="0" applyFont="1" applyBorder="1"/>
    <xf numFmtId="0" fontId="3" fillId="16" borderId="6" xfId="0" applyFont="1" applyFill="1" applyBorder="1"/>
    <xf numFmtId="164" fontId="3" fillId="16" borderId="11" xfId="0" applyNumberFormat="1" applyFont="1" applyFill="1" applyBorder="1" applyAlignment="1">
      <alignment horizontal="right"/>
    </xf>
    <xf numFmtId="9" fontId="3" fillId="0" borderId="0" xfId="0" applyNumberFormat="1" applyFont="1"/>
  </cellXfs>
  <cellStyles count="1">
    <cellStyle name="Normal" xfId="0" builtinId="0"/>
  </cellStyles>
  <dxfs count="275">
    <dxf>
      <fill>
        <patternFill patternType="solid">
          <fgColor rgb="FFFBBC04"/>
          <bgColor rgb="FFFBBC04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BBC04"/>
          <bgColor rgb="FFFBBC04"/>
        </patternFill>
      </fill>
    </dxf>
    <dxf>
      <fill>
        <patternFill patternType="solid">
          <fgColor rgb="FFFBBC04"/>
          <bgColor rgb="FFFBBC04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BBC04"/>
          <bgColor rgb="FFFBBC04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C4C3F7"/>
          <bgColor rgb="FFC4C3F7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C4C3F7"/>
          <bgColor rgb="FFC4C3F7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C4C3F7"/>
          <bgColor rgb="FFC4C3F7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C4C3F7"/>
          <bgColor rgb="FFC4C3F7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C4C3F7"/>
          <bgColor rgb="FFC4C3F7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88">
    <tableStyle name="Sales Tracking (ST)-style" pivot="0" count="3" xr9:uid="{00000000-0011-0000-FFFF-FFFF00000000}">
      <tableStyleElement type="headerRow" dxfId="274"/>
      <tableStyleElement type="firstRowStripe" dxfId="273"/>
      <tableStyleElement type="secondRowStripe" dxfId="272"/>
    </tableStyle>
    <tableStyle name="Sales Tracking (ST)-style 2" pivot="0" count="3" xr9:uid="{00000000-0011-0000-FFFF-FFFF01000000}">
      <tableStyleElement type="headerRow" dxfId="271"/>
      <tableStyleElement type="firstRowStripe" dxfId="270"/>
      <tableStyleElement type="secondRowStripe" dxfId="269"/>
    </tableStyle>
    <tableStyle name="Sales Tracking (ST)-style 3" pivot="0" count="3" xr9:uid="{00000000-0011-0000-FFFF-FFFF02000000}">
      <tableStyleElement type="headerRow" dxfId="268"/>
      <tableStyleElement type="firstRowStripe" dxfId="267"/>
      <tableStyleElement type="secondRowStripe" dxfId="266"/>
    </tableStyle>
    <tableStyle name="Sales Tracking (ST)-style 4" pivot="0" count="3" xr9:uid="{00000000-0011-0000-FFFF-FFFF03000000}">
      <tableStyleElement type="headerRow" dxfId="265"/>
      <tableStyleElement type="firstRowStripe" dxfId="264"/>
      <tableStyleElement type="secondRowStripe" dxfId="263"/>
    </tableStyle>
    <tableStyle name="Sales Tracking (ST)-style 5" pivot="0" count="3" xr9:uid="{00000000-0011-0000-FFFF-FFFF04000000}">
      <tableStyleElement type="headerRow" dxfId="262"/>
      <tableStyleElement type="firstRowStripe" dxfId="261"/>
      <tableStyleElement type="secondRowStripe" dxfId="260"/>
    </tableStyle>
    <tableStyle name="Sales Tracking (ST)-style 6" pivot="0" count="3" xr9:uid="{00000000-0011-0000-FFFF-FFFF05000000}">
      <tableStyleElement type="headerRow" dxfId="259"/>
      <tableStyleElement type="firstRowStripe" dxfId="258"/>
      <tableStyleElement type="secondRowStripe" dxfId="257"/>
    </tableStyle>
    <tableStyle name="Sales Tracking (ST)-style 7" pivot="0" count="3" xr9:uid="{00000000-0011-0000-FFFF-FFFF06000000}">
      <tableStyleElement type="headerRow" dxfId="256"/>
      <tableStyleElement type="firstRowStripe" dxfId="255"/>
      <tableStyleElement type="secondRowStripe" dxfId="254"/>
    </tableStyle>
    <tableStyle name="Sales Tracking (ST)-style 8" pivot="0" count="3" xr9:uid="{00000000-0011-0000-FFFF-FFFF07000000}">
      <tableStyleElement type="headerRow" dxfId="253"/>
      <tableStyleElement type="firstRowStripe" dxfId="252"/>
      <tableStyleElement type="secondRowStripe" dxfId="251"/>
    </tableStyle>
    <tableStyle name="Sales Tracking (ST)-style 9" pivot="0" count="3" xr9:uid="{00000000-0011-0000-FFFF-FFFF08000000}">
      <tableStyleElement type="headerRow" dxfId="250"/>
      <tableStyleElement type="firstRowStripe" dxfId="249"/>
      <tableStyleElement type="secondRowStripe" dxfId="248"/>
    </tableStyle>
    <tableStyle name="Sales Tracking (ST)-style 10" pivot="0" count="3" xr9:uid="{00000000-0011-0000-FFFF-FFFF09000000}">
      <tableStyleElement type="headerRow" dxfId="247"/>
      <tableStyleElement type="firstRowStripe" dxfId="246"/>
      <tableStyleElement type="secondRowStripe" dxfId="245"/>
    </tableStyle>
    <tableStyle name="Sales Tracking (ST)-style 11" pivot="0" count="3" xr9:uid="{00000000-0011-0000-FFFF-FFFF0A000000}">
      <tableStyleElement type="headerRow" dxfId="244"/>
      <tableStyleElement type="firstRowStripe" dxfId="243"/>
      <tableStyleElement type="secondRowStripe" dxfId="242"/>
    </tableStyle>
    <tableStyle name="Sales Tracking (ST)-style 12" pivot="0" count="3" xr9:uid="{00000000-0011-0000-FFFF-FFFF0B000000}">
      <tableStyleElement type="headerRow" dxfId="241"/>
      <tableStyleElement type="firstRowStripe" dxfId="240"/>
      <tableStyleElement type="secondRowStripe" dxfId="239"/>
    </tableStyle>
    <tableStyle name="Sales Tracking (ST)-style 13" pivot="0" count="3" xr9:uid="{00000000-0011-0000-FFFF-FFFF0C000000}">
      <tableStyleElement type="headerRow" dxfId="238"/>
      <tableStyleElement type="firstRowStripe" dxfId="237"/>
      <tableStyleElement type="secondRowStripe" dxfId="236"/>
    </tableStyle>
    <tableStyle name="Sales Tracking (ST)-style 14" pivot="0" count="3" xr9:uid="{00000000-0011-0000-FFFF-FFFF0D000000}">
      <tableStyleElement type="headerRow" dxfId="235"/>
      <tableStyleElement type="firstRowStripe" dxfId="234"/>
      <tableStyleElement type="secondRowStripe" dxfId="233"/>
    </tableStyle>
    <tableStyle name="Sales Tracking (ST)-style 15" pivot="0" count="3" xr9:uid="{00000000-0011-0000-FFFF-FFFF0E000000}">
      <tableStyleElement type="headerRow" dxfId="232"/>
      <tableStyleElement type="firstRowStripe" dxfId="231"/>
      <tableStyleElement type="secondRowStripe" dxfId="230"/>
    </tableStyle>
    <tableStyle name="Sales Tracking (ST)-style 16" pivot="0" count="3" xr9:uid="{00000000-0011-0000-FFFF-FFFF0F000000}">
      <tableStyleElement type="headerRow" dxfId="229"/>
      <tableStyleElement type="firstRowStripe" dxfId="228"/>
      <tableStyleElement type="secondRowStripe" dxfId="227"/>
    </tableStyle>
    <tableStyle name="Sales Tracking (ST)-style 17" pivot="0" count="3" xr9:uid="{00000000-0011-0000-FFFF-FFFF10000000}">
      <tableStyleElement type="headerRow" dxfId="226"/>
      <tableStyleElement type="firstRowStripe" dxfId="225"/>
      <tableStyleElement type="secondRowStripe" dxfId="224"/>
    </tableStyle>
    <tableStyle name="ST Turboads-style" pivot="0" count="3" xr9:uid="{00000000-0011-0000-FFFF-FFFF11000000}">
      <tableStyleElement type="headerRow" dxfId="223"/>
      <tableStyleElement type="firstRowStripe" dxfId="222"/>
      <tableStyleElement type="secondRowStripe" dxfId="221"/>
    </tableStyle>
    <tableStyle name="ST Turboads-style 2" pivot="0" count="3" xr9:uid="{00000000-0011-0000-FFFF-FFFF12000000}">
      <tableStyleElement type="headerRow" dxfId="220"/>
      <tableStyleElement type="firstRowStripe" dxfId="219"/>
      <tableStyleElement type="secondRowStripe" dxfId="218"/>
    </tableStyle>
    <tableStyle name="ST Turboads TT-style" pivot="0" count="3" xr9:uid="{00000000-0011-0000-FFFF-FFFF13000000}">
      <tableStyleElement type="headerRow" dxfId="217"/>
      <tableStyleElement type="firstRowStripe" dxfId="216"/>
      <tableStyleElement type="secondRowStripe" dxfId="215"/>
    </tableStyle>
    <tableStyle name="ST Turboads TT-style 2" pivot="0" count="3" xr9:uid="{00000000-0011-0000-FFFF-FFFF14000000}">
      <tableStyleElement type="headerRow" dxfId="214"/>
      <tableStyleElement type="firstRowStripe" dxfId="213"/>
      <tableStyleElement type="secondRowStripe" dxfId="212"/>
    </tableStyle>
    <tableStyle name="C Style TT-style" pivot="0" count="3" xr9:uid="{00000000-0011-0000-FFFF-FFFF15000000}">
      <tableStyleElement type="headerRow" dxfId="211"/>
      <tableStyleElement type="firstRowStripe" dxfId="210"/>
      <tableStyleElement type="secondRowStripe" dxfId="209"/>
    </tableStyle>
    <tableStyle name="C Style TT-style 2" pivot="0" count="3" xr9:uid="{00000000-0011-0000-FFFF-FFFF16000000}">
      <tableStyleElement type="headerRow" dxfId="208"/>
      <tableStyleElement type="firstRowStripe" dxfId="207"/>
      <tableStyleElement type="secondRowStripe" dxfId="206"/>
    </tableStyle>
    <tableStyle name="Scheme Marketing(C)-style" pivot="0" count="3" xr9:uid="{00000000-0011-0000-FFFF-FFFF17000000}">
      <tableStyleElement type="headerRow" dxfId="205"/>
      <tableStyleElement type="firstRowStripe" dxfId="204"/>
      <tableStyleElement type="secondRowStripe" dxfId="203"/>
    </tableStyle>
    <tableStyle name="Scheme Marketing(C)-style 2" pivot="0" count="3" xr9:uid="{00000000-0011-0000-FFFF-FFFF18000000}">
      <tableStyleElement type="headerRow" dxfId="202"/>
      <tableStyleElement type="firstRowStripe" dxfId="201"/>
      <tableStyleElement type="secondRowStripe" dxfId="200"/>
    </tableStyle>
    <tableStyle name="Scheme Marketing(C)-style 3" pivot="0" count="3" xr9:uid="{00000000-0011-0000-FFFF-FFFF19000000}">
      <tableStyleElement type="headerRow" dxfId="199"/>
      <tableStyleElement type="firstRowStripe" dxfId="198"/>
      <tableStyleElement type="secondRowStripe" dxfId="197"/>
    </tableStyle>
    <tableStyle name="Scheme Marketing(C)-style 4" pivot="0" count="3" xr9:uid="{00000000-0011-0000-FFFF-FFFF1A000000}">
      <tableStyleElement type="headerRow" dxfId="196"/>
      <tableStyleElement type="firstRowStripe" dxfId="195"/>
      <tableStyleElement type="secondRowStripe" dxfId="194"/>
    </tableStyle>
    <tableStyle name="Scheme Marketing(C)-style 5" pivot="0" count="3" xr9:uid="{00000000-0011-0000-FFFF-FFFF1B000000}">
      <tableStyleElement type="headerRow" dxfId="193"/>
      <tableStyleElement type="firstRowStripe" dxfId="192"/>
      <tableStyleElement type="secondRowStripe" dxfId="191"/>
    </tableStyle>
    <tableStyle name="Scheme Marketing(C)-style 6" pivot="0" count="4" xr9:uid="{00000000-0011-0000-FFFF-FFFF1C000000}">
      <tableStyleElement type="headerRow" dxfId="190"/>
      <tableStyleElement type="totalRow" dxfId="187"/>
      <tableStyleElement type="firstRowStripe" dxfId="189"/>
      <tableStyleElement type="secondRowStripe" dxfId="188"/>
    </tableStyle>
    <tableStyle name="C Marketing-style" pivot="0" count="3" xr9:uid="{00000000-0011-0000-FFFF-FFFF1D000000}">
      <tableStyleElement type="headerRow" dxfId="186"/>
      <tableStyleElement type="firstRowStripe" dxfId="185"/>
      <tableStyleElement type="secondRowStripe" dxfId="184"/>
    </tableStyle>
    <tableStyle name="C Marketing-style 2" pivot="0" count="3" xr9:uid="{00000000-0011-0000-FFFF-FFFF1E000000}">
      <tableStyleElement type="headerRow" dxfId="183"/>
      <tableStyleElement type="firstRowStripe" dxfId="182"/>
      <tableStyleElement type="secondRowStripe" dxfId="181"/>
    </tableStyle>
    <tableStyle name="C Marketing-style 3" pivot="0" count="3" xr9:uid="{00000000-0011-0000-FFFF-FFFF1F000000}">
      <tableStyleElement type="headerRow" dxfId="180"/>
      <tableStyleElement type="firstRowStripe" dxfId="179"/>
      <tableStyleElement type="secondRowStripe" dxfId="178"/>
    </tableStyle>
    <tableStyle name="C Marketing-style 4" pivot="0" count="3" xr9:uid="{00000000-0011-0000-FFFF-FFFF20000000}">
      <tableStyleElement type="headerRow" dxfId="177"/>
      <tableStyleElement type="firstRowStripe" dxfId="176"/>
      <tableStyleElement type="secondRowStripe" dxfId="175"/>
    </tableStyle>
    <tableStyle name="C Marketing-style 5" pivot="0" count="3" xr9:uid="{00000000-0011-0000-FFFF-FFFF21000000}">
      <tableStyleElement type="headerRow" dxfId="174"/>
      <tableStyleElement type="firstRowStripe" dxfId="173"/>
      <tableStyleElement type="secondRowStripe" dxfId="172"/>
    </tableStyle>
    <tableStyle name="C Marketing-style 6" pivot="0" count="4" xr9:uid="{00000000-0011-0000-FFFF-FFFF22000000}">
      <tableStyleElement type="headerRow" dxfId="171"/>
      <tableStyleElement type="totalRow" dxfId="168"/>
      <tableStyleElement type="firstRowStripe" dxfId="170"/>
      <tableStyleElement type="secondRowStripe" dxfId="169"/>
    </tableStyle>
    <tableStyle name="C TT-style" pivot="0" count="3" xr9:uid="{00000000-0011-0000-FFFF-FFFF23000000}">
      <tableStyleElement type="headerRow" dxfId="167"/>
      <tableStyleElement type="firstRowStripe" dxfId="166"/>
      <tableStyleElement type="secondRowStripe" dxfId="165"/>
    </tableStyle>
    <tableStyle name="C TT-style 2" pivot="0" count="3" xr9:uid="{00000000-0011-0000-FFFF-FFFF24000000}">
      <tableStyleElement type="headerRow" dxfId="164"/>
      <tableStyleElement type="firstRowStripe" dxfId="163"/>
      <tableStyleElement type="secondRowStripe" dxfId="162"/>
    </tableStyle>
    <tableStyle name="C TT-style 3" pivot="0" count="3" xr9:uid="{00000000-0011-0000-FFFF-FFFF25000000}">
      <tableStyleElement type="headerRow" dxfId="161"/>
      <tableStyleElement type="firstRowStripe" dxfId="160"/>
      <tableStyleElement type="secondRowStripe" dxfId="159"/>
    </tableStyle>
    <tableStyle name="C TT-style 4" pivot="0" count="3" xr9:uid="{00000000-0011-0000-FFFF-FFFF26000000}">
      <tableStyleElement type="headerRow" dxfId="158"/>
      <tableStyleElement type="firstRowStripe" dxfId="157"/>
      <tableStyleElement type="secondRowStripe" dxfId="156"/>
    </tableStyle>
    <tableStyle name="C TT-style 5" pivot="0" count="3" xr9:uid="{00000000-0011-0000-FFFF-FFFF27000000}">
      <tableStyleElement type="headerRow" dxfId="155"/>
      <tableStyleElement type="firstRowStripe" dxfId="154"/>
      <tableStyleElement type="secondRowStripe" dxfId="153"/>
    </tableStyle>
    <tableStyle name="C TT-style 6" pivot="0" count="4" xr9:uid="{00000000-0011-0000-FFFF-FFFF28000000}">
      <tableStyleElement type="headerRow" dxfId="152"/>
      <tableStyleElement type="totalRow" dxfId="149"/>
      <tableStyleElement type="firstRowStripe" dxfId="151"/>
      <tableStyleElement type="secondRowStripe" dxfId="150"/>
    </tableStyle>
    <tableStyle name="C Turboads-style" pivot="0" count="3" xr9:uid="{00000000-0011-0000-FFFF-FFFF29000000}">
      <tableStyleElement type="headerRow" dxfId="148"/>
      <tableStyleElement type="firstRowStripe" dxfId="147"/>
      <tableStyleElement type="secondRowStripe" dxfId="146"/>
    </tableStyle>
    <tableStyle name="C Turboads-style 2" pivot="0" count="3" xr9:uid="{00000000-0011-0000-FFFF-FFFF2A000000}">
      <tableStyleElement type="headerRow" dxfId="145"/>
      <tableStyleElement type="firstRowStripe" dxfId="144"/>
      <tableStyleElement type="secondRowStripe" dxfId="143"/>
    </tableStyle>
    <tableStyle name="C Turboads-style 3" pivot="0" count="3" xr9:uid="{00000000-0011-0000-FFFF-FFFF2B000000}">
      <tableStyleElement type="headerRow" dxfId="142"/>
      <tableStyleElement type="firstRowStripe" dxfId="141"/>
      <tableStyleElement type="secondRowStripe" dxfId="140"/>
    </tableStyle>
    <tableStyle name="C Turboads-style 4" pivot="0" count="4" xr9:uid="{00000000-0011-0000-FFFF-FFFF2C000000}">
      <tableStyleElement type="headerRow" dxfId="139"/>
      <tableStyleElement type="totalRow" dxfId="136"/>
      <tableStyleElement type="firstRowStripe" dxfId="138"/>
      <tableStyleElement type="secondRowStripe" dxfId="137"/>
    </tableStyle>
    <tableStyle name="C Turboads-style 5" pivot="0" count="3" xr9:uid="{00000000-0011-0000-FFFF-FFFF2D000000}">
      <tableStyleElement type="headerRow" dxfId="135"/>
      <tableStyleElement type="firstRowStripe" dxfId="134"/>
      <tableStyleElement type="secondRowStripe" dxfId="133"/>
    </tableStyle>
    <tableStyle name="C Turboads TT-style" pivot="0" count="3" xr9:uid="{00000000-0011-0000-FFFF-FFFF2E000000}">
      <tableStyleElement type="headerRow" dxfId="132"/>
      <tableStyleElement type="firstRowStripe" dxfId="131"/>
      <tableStyleElement type="secondRowStripe" dxfId="130"/>
    </tableStyle>
    <tableStyle name="C Turboads TT-style 2" pivot="0" count="3" xr9:uid="{00000000-0011-0000-FFFF-FFFF2F000000}">
      <tableStyleElement type="headerRow" dxfId="129"/>
      <tableStyleElement type="firstRowStripe" dxfId="128"/>
      <tableStyleElement type="secondRowStripe" dxfId="127"/>
    </tableStyle>
    <tableStyle name="C Turboads TT-style 3" pivot="0" count="3" xr9:uid="{00000000-0011-0000-FFFF-FFFF30000000}">
      <tableStyleElement type="headerRow" dxfId="126"/>
      <tableStyleElement type="firstRowStripe" dxfId="125"/>
      <tableStyleElement type="secondRowStripe" dxfId="124"/>
    </tableStyle>
    <tableStyle name="C Turboads TT-style 4" pivot="0" count="4" xr9:uid="{00000000-0011-0000-FFFF-FFFF31000000}">
      <tableStyleElement type="headerRow" dxfId="123"/>
      <tableStyleElement type="totalRow" dxfId="120"/>
      <tableStyleElement type="firstRowStripe" dxfId="122"/>
      <tableStyleElement type="secondRowStripe" dxfId="121"/>
    </tableStyle>
    <tableStyle name="C Turboads TT-style 5" pivot="0" count="3" xr9:uid="{00000000-0011-0000-FFFF-FFFF32000000}">
      <tableStyleElement type="headerRow" dxfId="119"/>
      <tableStyleElement type="firstRowStripe" dxfId="118"/>
      <tableStyleElement type="secondRowStripe" dxfId="117"/>
    </tableStyle>
    <tableStyle name=" Suggestion-style" pivot="0" count="3" xr9:uid="{00000000-0011-0000-FFFF-FFFF33000000}">
      <tableStyleElement type="headerRow" dxfId="116"/>
      <tableStyleElement type="firstRowStripe" dxfId="115"/>
      <tableStyleElement type="secondRowStripe" dxfId="114"/>
    </tableStyle>
    <tableStyle name=" Suggestion-style 2" pivot="0" count="3" xr9:uid="{00000000-0011-0000-FFFF-FFFF34000000}">
      <tableStyleElement type="headerRow" dxfId="113"/>
      <tableStyleElement type="firstRowStripe" dxfId="112"/>
      <tableStyleElement type="secondRowStripe" dxfId="111"/>
    </tableStyle>
    <tableStyle name="Outsource NEW-style" pivot="0" count="3" xr9:uid="{00000000-0011-0000-FFFF-FFFF35000000}">
      <tableStyleElement type="headerRow" dxfId="110"/>
      <tableStyleElement type="firstRowStripe" dxfId="109"/>
      <tableStyleElement type="secondRowStripe" dxfId="108"/>
    </tableStyle>
    <tableStyle name="Outsource NEW-style 2" pivot="0" count="3" xr9:uid="{00000000-0011-0000-FFFF-FFFF36000000}">
      <tableStyleElement type="headerRow" dxfId="107"/>
      <tableStyleElement type="firstRowStripe" dxfId="106"/>
      <tableStyleElement type="secondRowStripe" dxfId="105"/>
    </tableStyle>
    <tableStyle name="Net Profit Calculator TT-style" pivot="0" count="3" xr9:uid="{00000000-0011-0000-FFFF-FFFF37000000}">
      <tableStyleElement type="headerRow" dxfId="104"/>
      <tableStyleElement type="firstRowStripe" dxfId="103"/>
      <tableStyleElement type="secondRowStripe" dxfId="102"/>
    </tableStyle>
    <tableStyle name="Net Profit Calculator TT (Autho-style" pivot="0" count="3" xr9:uid="{00000000-0011-0000-FFFF-FFFF38000000}">
      <tableStyleElement type="headerRow" dxfId="101"/>
      <tableStyleElement type="firstRowStripe" dxfId="100"/>
      <tableStyleElement type="secondRowStripe" dxfId="99"/>
    </tableStyle>
    <tableStyle name="Sheet12-style" pivot="0" count="3" xr9:uid="{00000000-0011-0000-FFFF-FFFF39000000}">
      <tableStyleElement type="headerRow" dxfId="98"/>
      <tableStyleElement type="firstRowStripe" dxfId="97"/>
      <tableStyleElement type="secondRowStripe" dxfId="96"/>
    </tableStyle>
    <tableStyle name="6-Mo AVG-style" pivot="0" count="3" xr9:uid="{00000000-0011-0000-FFFF-FFFF3A000000}">
      <tableStyleElement type="headerRow" dxfId="95"/>
      <tableStyleElement type="firstRowStripe" dxfId="94"/>
      <tableStyleElement type="secondRowStripe" dxfId="93"/>
    </tableStyle>
    <tableStyle name="6-Mo AVG-style 2" pivot="0" count="3" xr9:uid="{00000000-0011-0000-FFFF-FFFF3B000000}">
      <tableStyleElement type="headerRow" dxfId="92"/>
      <tableStyleElement type="firstRowStripe" dxfId="91"/>
      <tableStyleElement type="secondRowStripe" dxfId="90"/>
    </tableStyle>
    <tableStyle name="6-Mo AVG-style 3" pivot="0" count="3" xr9:uid="{00000000-0011-0000-FFFF-FFFF3C000000}">
      <tableStyleElement type="headerRow" dxfId="89"/>
      <tableStyleElement type="firstRowStripe" dxfId="88"/>
      <tableStyleElement type="secondRowStripe" dxfId="87"/>
    </tableStyle>
    <tableStyle name="Salary Scheme Marketing Dept-style" pivot="0" count="3" xr9:uid="{00000000-0011-0000-FFFF-FFFF3D000000}">
      <tableStyleElement type="headerRow" dxfId="86"/>
      <tableStyleElement type="firstRowStripe" dxfId="85"/>
      <tableStyleElement type="secondRowStripe" dxfId="84"/>
    </tableStyle>
    <tableStyle name="Salary Scheme Marketing Dept-style 2" pivot="0" count="3" xr9:uid="{00000000-0011-0000-FFFF-FFFF3E000000}">
      <tableStyleElement type="headerRow" dxfId="83"/>
      <tableStyleElement type="firstRowStripe" dxfId="82"/>
      <tableStyleElement type="secondRowStripe" dxfId="81"/>
    </tableStyle>
    <tableStyle name="Salary Scheme Marketing Dept-style 3" pivot="0" count="3" xr9:uid="{00000000-0011-0000-FFFF-FFFF3F000000}">
      <tableStyleElement type="headerRow" dxfId="80"/>
      <tableStyleElement type="firstRowStripe" dxfId="79"/>
      <tableStyleElement type="secondRowStripe" dxfId="78"/>
    </tableStyle>
    <tableStyle name="Salary Scheme Marketing Dept-style 4" pivot="0" count="3" xr9:uid="{00000000-0011-0000-FFFF-FFFF40000000}">
      <tableStyleElement type="headerRow" dxfId="77"/>
      <tableStyleElement type="firstRowStripe" dxfId="76"/>
      <tableStyleElement type="secondRowStripe" dxfId="75"/>
    </tableStyle>
    <tableStyle name="Salary Scheme Marketing Dept-style 5" pivot="0" count="3" xr9:uid="{00000000-0011-0000-FFFF-FFFF41000000}">
      <tableStyleElement type="headerRow" dxfId="74"/>
      <tableStyleElement type="firstRowStripe" dxfId="73"/>
      <tableStyleElement type="secondRowStripe" dxfId="72"/>
    </tableStyle>
    <tableStyle name="Salary Scheme Marketing Dept-style 6" pivot="0" count="3" xr9:uid="{00000000-0011-0000-FFFF-FFFF42000000}">
      <tableStyleElement type="headerRow" dxfId="71"/>
      <tableStyleElement type="firstRowStripe" dxfId="70"/>
      <tableStyleElement type="secondRowStripe" dxfId="69"/>
    </tableStyle>
    <tableStyle name="Salary Scheme Marketing-style" pivot="0" count="3" xr9:uid="{00000000-0011-0000-FFFF-FFFF43000000}">
      <tableStyleElement type="headerRow" dxfId="68"/>
      <tableStyleElement type="firstRowStripe" dxfId="67"/>
      <tableStyleElement type="secondRowStripe" dxfId="66"/>
    </tableStyle>
    <tableStyle name="Salary Scheme Marketing-style 2" pivot="0" count="3" xr9:uid="{00000000-0011-0000-FFFF-FFFF44000000}">
      <tableStyleElement type="headerRow" dxfId="65"/>
      <tableStyleElement type="firstRowStripe" dxfId="64"/>
      <tableStyleElement type="secondRowStripe" dxfId="63"/>
    </tableStyle>
    <tableStyle name="Salary Scheme Marketing-style 3" pivot="0" count="3" xr9:uid="{00000000-0011-0000-FFFF-FFFF45000000}">
      <tableStyleElement type="headerRow" dxfId="62"/>
      <tableStyleElement type="firstRowStripe" dxfId="61"/>
      <tableStyleElement type="secondRowStripe" dxfId="60"/>
    </tableStyle>
    <tableStyle name="Salary Scheme Marketing-style 4" pivot="0" count="3" xr9:uid="{00000000-0011-0000-FFFF-FFFF46000000}">
      <tableStyleElement type="headerRow" dxfId="59"/>
      <tableStyleElement type="firstRowStripe" dxfId="58"/>
      <tableStyleElement type="secondRowStripe" dxfId="57"/>
    </tableStyle>
    <tableStyle name="Salary Scheme Marketing-style 5" pivot="0" count="3" xr9:uid="{00000000-0011-0000-FFFF-FFFF47000000}">
      <tableStyleElement type="headerRow" dxfId="56"/>
      <tableStyleElement type="firstRowStripe" dxfId="55"/>
      <tableStyleElement type="secondRowStripe" dxfId="54"/>
    </tableStyle>
    <tableStyle name="Salary Scheme Marketing-style 6" pivot="0" count="3" xr9:uid="{00000000-0011-0000-FFFF-FFFF48000000}">
      <tableStyleElement type="headerRow" dxfId="53"/>
      <tableStyleElement type="firstRowStripe" dxfId="52"/>
      <tableStyleElement type="secondRowStripe" dxfId="51"/>
    </tableStyle>
    <tableStyle name="Salary Scheme Marketing-style 7" pivot="0" count="3" xr9:uid="{00000000-0011-0000-FFFF-FFFF49000000}">
      <tableStyleElement type="headerRow" dxfId="50"/>
      <tableStyleElement type="firstRowStripe" dxfId="49"/>
      <tableStyleElement type="secondRowStripe" dxfId="48"/>
    </tableStyle>
    <tableStyle name="Salary Scheme Marketing Dept Sa-style" pivot="0" count="3" xr9:uid="{00000000-0011-0000-FFFF-FFFF4A000000}">
      <tableStyleElement type="headerRow" dxfId="47"/>
      <tableStyleElement type="firstRowStripe" dxfId="46"/>
      <tableStyleElement type="secondRowStripe" dxfId="45"/>
    </tableStyle>
    <tableStyle name="Salary Scheme Marketing Dept Sa-style 2" pivot="0" count="3" xr9:uid="{00000000-0011-0000-FFFF-FFFF4B000000}">
      <tableStyleElement type="headerRow" dxfId="44"/>
      <tableStyleElement type="firstRowStripe" dxfId="43"/>
      <tableStyleElement type="secondRowStripe" dxfId="42"/>
    </tableStyle>
    <tableStyle name="Salary Scheme Marketing Dept Sa-style 3" pivot="0" count="3" xr9:uid="{00000000-0011-0000-FFFF-FFFF4C000000}">
      <tableStyleElement type="headerRow" dxfId="41"/>
      <tableStyleElement type="firstRowStripe" dxfId="40"/>
      <tableStyleElement type="secondRowStripe" dxfId="39"/>
    </tableStyle>
    <tableStyle name="Salary Scheme Marketing Dept Sa-style 4" pivot="0" count="3" xr9:uid="{00000000-0011-0000-FFFF-FFFF4D000000}">
      <tableStyleElement type="headerRow" dxfId="38"/>
      <tableStyleElement type="firstRowStripe" dxfId="37"/>
      <tableStyleElement type="secondRowStripe" dxfId="36"/>
    </tableStyle>
    <tableStyle name="Salary Scheme Marketing Dept Sa-style 5" pivot="0" count="3" xr9:uid="{00000000-0011-0000-FFFF-FFFF4E000000}">
      <tableStyleElement type="headerRow" dxfId="35"/>
      <tableStyleElement type="firstRowStripe" dxfId="34"/>
      <tableStyleElement type="secondRowStripe" dxfId="33"/>
    </tableStyle>
    <tableStyle name="Copy 6-Mo AVG-style" pivot="0" count="3" xr9:uid="{00000000-0011-0000-FFFF-FFFF4F000000}">
      <tableStyleElement type="headerRow" dxfId="32"/>
      <tableStyleElement type="firstRowStripe" dxfId="31"/>
      <tableStyleElement type="secondRowStripe" dxfId="30"/>
    </tableStyle>
    <tableStyle name="Copy 6-Mo AVG-style 2" pivot="0" count="3" xr9:uid="{00000000-0011-0000-FFFF-FFFF50000000}">
      <tableStyleElement type="headerRow" dxfId="29"/>
      <tableStyleElement type="firstRowStripe" dxfId="28"/>
      <tableStyleElement type="secondRowStripe" dxfId="27"/>
    </tableStyle>
    <tableStyle name="Copy 6-Mo AVG-style 3" pivot="0" count="3" xr9:uid="{00000000-0011-0000-FFFF-FFFF51000000}">
      <tableStyleElement type="headerRow" dxfId="26"/>
      <tableStyleElement type="firstRowStripe" dxfId="25"/>
      <tableStyleElement type="secondRowStripe" dxfId="24"/>
    </tableStyle>
    <tableStyle name="Copy 6-Mo AVG-style 4" pivot="0" count="3" xr9:uid="{00000000-0011-0000-FFFF-FFFF52000000}">
      <tableStyleElement type="headerRow" dxfId="23"/>
      <tableStyleElement type="firstRowStripe" dxfId="22"/>
      <tableStyleElement type="secondRowStripe" dxfId="21"/>
    </tableStyle>
    <tableStyle name="Salary Scheme Marketing Dept Au-style" pivot="0" count="3" xr9:uid="{00000000-0011-0000-FFFF-FFFF53000000}">
      <tableStyleElement type="headerRow" dxfId="20"/>
      <tableStyleElement type="firstRowStripe" dxfId="19"/>
      <tableStyleElement type="secondRowStripe" dxfId="18"/>
    </tableStyle>
    <tableStyle name="Salary Scheme Marketing Dept Au-style 2" pivot="0" count="3" xr9:uid="{00000000-0011-0000-FFFF-FFFF54000000}">
      <tableStyleElement type="headerRow" dxfId="17"/>
      <tableStyleElement type="firstRowStripe" dxfId="16"/>
      <tableStyleElement type="secondRowStripe" dxfId="15"/>
    </tableStyle>
    <tableStyle name="Salary Scheme Marketing Dept Au-style 3" pivot="0" count="3" xr9:uid="{00000000-0011-0000-FFFF-FFFF55000000}">
      <tableStyleElement type="headerRow" dxfId="14"/>
      <tableStyleElement type="firstRowStripe" dxfId="13"/>
      <tableStyleElement type="secondRowStripe" dxfId="12"/>
    </tableStyle>
    <tableStyle name="Salary Scheme Marketing Dept Au-style 4" pivot="0" count="3" xr9:uid="{00000000-0011-0000-FFFF-FFFF56000000}">
      <tableStyleElement type="headerRow" dxfId="11"/>
      <tableStyleElement type="firstRowStripe" dxfId="10"/>
      <tableStyleElement type="secondRowStripe" dxfId="9"/>
    </tableStyle>
    <tableStyle name="Salary Scheme Marketing Dept Au-style 5" pivot="0" count="3" xr9:uid="{00000000-0011-0000-FFFF-FFFF57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B2:O5">
  <tableColumns count="14">
    <tableColumn id="1" xr3:uid="{00000000-0010-0000-0200-000001000000}" name="Stokis"/>
    <tableColumn id="2" xr3:uid="{00000000-0010-0000-0200-000002000000}" name="Jan"/>
    <tableColumn id="3" xr3:uid="{00000000-0010-0000-0200-000003000000}" name="Feb"/>
    <tableColumn id="4" xr3:uid="{00000000-0010-0000-0200-000004000000}" name="Mar"/>
    <tableColumn id="5" xr3:uid="{00000000-0010-0000-0200-000005000000}" name="Apr"/>
    <tableColumn id="6" xr3:uid="{00000000-0010-0000-0200-000006000000}" name="May"/>
    <tableColumn id="7" xr3:uid="{00000000-0010-0000-0200-000007000000}" name="Jun"/>
    <tableColumn id="8" xr3:uid="{00000000-0010-0000-0200-000008000000}" name="Jul"/>
    <tableColumn id="9" xr3:uid="{00000000-0010-0000-0200-000009000000}" name="Aug"/>
    <tableColumn id="10" xr3:uid="{00000000-0010-0000-0200-00000A000000}" name="Sep"/>
    <tableColumn id="11" xr3:uid="{00000000-0010-0000-0200-00000B000000}" name="Oct"/>
    <tableColumn id="12" xr3:uid="{00000000-0010-0000-0200-00000C000000}" name="Nov"/>
    <tableColumn id="13" xr3:uid="{00000000-0010-0000-0200-00000D000000}" name="Dec"/>
    <tableColumn id="14" xr3:uid="{00000000-0010-0000-0200-00000E000000}" name="Total"/>
  </tableColumns>
  <tableStyleInfo name="Sales Tracking (ST)-style 3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B68:O76" headerRowCount="0">
  <tableColumns count="14">
    <tableColumn id="1" xr3:uid="{00000000-0010-0000-0B00-000001000000}" name="Column1"/>
    <tableColumn id="2" xr3:uid="{00000000-0010-0000-0B00-000002000000}" name="Column2"/>
    <tableColumn id="3" xr3:uid="{00000000-0010-0000-0B00-000003000000}" name="Column3"/>
    <tableColumn id="4" xr3:uid="{00000000-0010-0000-0B00-000004000000}" name="Column4"/>
    <tableColumn id="5" xr3:uid="{00000000-0010-0000-0B00-000005000000}" name="Column5"/>
    <tableColumn id="6" xr3:uid="{00000000-0010-0000-0B00-000006000000}" name="Column6"/>
    <tableColumn id="7" xr3:uid="{00000000-0010-0000-0B00-000007000000}" name="Column7"/>
    <tableColumn id="8" xr3:uid="{00000000-0010-0000-0B00-000008000000}" name="Column8"/>
    <tableColumn id="9" xr3:uid="{00000000-0010-0000-0B00-000009000000}" name="Column9"/>
    <tableColumn id="10" xr3:uid="{00000000-0010-0000-0B00-00000A000000}" name="Column10"/>
    <tableColumn id="11" xr3:uid="{00000000-0010-0000-0B00-00000B000000}" name="Column11"/>
    <tableColumn id="12" xr3:uid="{00000000-0010-0000-0B00-00000C000000}" name="Column12"/>
    <tableColumn id="13" xr3:uid="{00000000-0010-0000-0B00-00000D000000}" name="Column13"/>
    <tableColumn id="14" xr3:uid="{00000000-0010-0000-0B00-00000E000000}" name="Column14"/>
  </tableColumns>
  <tableStyleInfo name="Sales Tracking (ST)-style 1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B78:O90" headerRowCount="0">
  <tableColumns count="14">
    <tableColumn id="1" xr3:uid="{00000000-0010-0000-0C00-000001000000}" name="Column1"/>
    <tableColumn id="2" xr3:uid="{00000000-0010-0000-0C00-000002000000}" name="Column2"/>
    <tableColumn id="3" xr3:uid="{00000000-0010-0000-0C00-000003000000}" name="Column3"/>
    <tableColumn id="4" xr3:uid="{00000000-0010-0000-0C00-000004000000}" name="Column4"/>
    <tableColumn id="5" xr3:uid="{00000000-0010-0000-0C00-000005000000}" name="Column5"/>
    <tableColumn id="6" xr3:uid="{00000000-0010-0000-0C00-000006000000}" name="Column6"/>
    <tableColumn id="7" xr3:uid="{00000000-0010-0000-0C00-000007000000}" name="Column7"/>
    <tableColumn id="8" xr3:uid="{00000000-0010-0000-0C00-000008000000}" name="Column8"/>
    <tableColumn id="9" xr3:uid="{00000000-0010-0000-0C00-000009000000}" name="Column9"/>
    <tableColumn id="10" xr3:uid="{00000000-0010-0000-0C00-00000A000000}" name="Column10"/>
    <tableColumn id="11" xr3:uid="{00000000-0010-0000-0C00-00000B000000}" name="Column11"/>
    <tableColumn id="12" xr3:uid="{00000000-0010-0000-0C00-00000C000000}" name="Column12"/>
    <tableColumn id="13" xr3:uid="{00000000-0010-0000-0C00-00000D000000}" name="Column13"/>
    <tableColumn id="14" xr3:uid="{00000000-0010-0000-0C00-00000E000000}" name="Column14"/>
  </tableColumns>
  <tableStyleInfo name="Sales Tracking (ST)-style 1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B96:O99">
  <tableColumns count="14">
    <tableColumn id="1" xr3:uid="{00000000-0010-0000-0D00-000001000000}" name="Stokis"/>
    <tableColumn id="2" xr3:uid="{00000000-0010-0000-0D00-000002000000}" name="Jan"/>
    <tableColumn id="3" xr3:uid="{00000000-0010-0000-0D00-000003000000}" name="Feb"/>
    <tableColumn id="4" xr3:uid="{00000000-0010-0000-0D00-000004000000}" name="Mar"/>
    <tableColumn id="5" xr3:uid="{00000000-0010-0000-0D00-000005000000}" name="Apr"/>
    <tableColumn id="6" xr3:uid="{00000000-0010-0000-0D00-000006000000}" name="May"/>
    <tableColumn id="7" xr3:uid="{00000000-0010-0000-0D00-000007000000}" name="Jun"/>
    <tableColumn id="8" xr3:uid="{00000000-0010-0000-0D00-000008000000}" name="Jul"/>
    <tableColumn id="9" xr3:uid="{00000000-0010-0000-0D00-000009000000}" name="Aug"/>
    <tableColumn id="10" xr3:uid="{00000000-0010-0000-0D00-00000A000000}" name="Sep"/>
    <tableColumn id="11" xr3:uid="{00000000-0010-0000-0D00-00000B000000}" name="Oct"/>
    <tableColumn id="12" xr3:uid="{00000000-0010-0000-0D00-00000C000000}" name="Nov"/>
    <tableColumn id="13" xr3:uid="{00000000-0010-0000-0D00-00000D000000}" name="Dec"/>
    <tableColumn id="14" xr3:uid="{00000000-0010-0000-0D00-00000E000000}" name="Total"/>
  </tableColumns>
  <tableStyleInfo name="Sales Tracking (ST)-style 14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B101:O104">
  <tableColumns count="14">
    <tableColumn id="1" xr3:uid="{00000000-0010-0000-0E00-000001000000}" name="Direct Agent (HQ)"/>
    <tableColumn id="2" xr3:uid="{00000000-0010-0000-0E00-000002000000}" name="Jan"/>
    <tableColumn id="3" xr3:uid="{00000000-0010-0000-0E00-000003000000}" name="Feb"/>
    <tableColumn id="4" xr3:uid="{00000000-0010-0000-0E00-000004000000}" name="Mar"/>
    <tableColumn id="5" xr3:uid="{00000000-0010-0000-0E00-000005000000}" name="Apr"/>
    <tableColumn id="6" xr3:uid="{00000000-0010-0000-0E00-000006000000}" name="May"/>
    <tableColumn id="7" xr3:uid="{00000000-0010-0000-0E00-000007000000}" name="Jun"/>
    <tableColumn id="8" xr3:uid="{00000000-0010-0000-0E00-000008000000}" name="Jul"/>
    <tableColumn id="9" xr3:uid="{00000000-0010-0000-0E00-000009000000}" name="Aug"/>
    <tableColumn id="10" xr3:uid="{00000000-0010-0000-0E00-00000A000000}" name="Sep"/>
    <tableColumn id="11" xr3:uid="{00000000-0010-0000-0E00-00000B000000}" name="Oct"/>
    <tableColumn id="12" xr3:uid="{00000000-0010-0000-0E00-00000C000000}" name="Nov"/>
    <tableColumn id="13" xr3:uid="{00000000-0010-0000-0E00-00000D000000}" name="Dec"/>
    <tableColumn id="14" xr3:uid="{00000000-0010-0000-0E00-00000E000000}" name="Total"/>
  </tableColumns>
  <tableStyleInfo name="Sales Tracking (ST)-style 15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B106:O116" headerRowCount="0">
  <tableColumns count="14">
    <tableColumn id="1" xr3:uid="{00000000-0010-0000-0F00-000001000000}" name="Column1"/>
    <tableColumn id="2" xr3:uid="{00000000-0010-0000-0F00-000002000000}" name="Column2"/>
    <tableColumn id="3" xr3:uid="{00000000-0010-0000-0F00-000003000000}" name="Column3"/>
    <tableColumn id="4" xr3:uid="{00000000-0010-0000-0F00-000004000000}" name="Column4"/>
    <tableColumn id="5" xr3:uid="{00000000-0010-0000-0F00-000005000000}" name="Column5"/>
    <tableColumn id="6" xr3:uid="{00000000-0010-0000-0F00-000006000000}" name="Column6"/>
    <tableColumn id="7" xr3:uid="{00000000-0010-0000-0F00-000007000000}" name="Column7"/>
    <tableColumn id="8" xr3:uid="{00000000-0010-0000-0F00-000008000000}" name="Column8"/>
    <tableColumn id="9" xr3:uid="{00000000-0010-0000-0F00-000009000000}" name="Column9"/>
    <tableColumn id="10" xr3:uid="{00000000-0010-0000-0F00-00000A000000}" name="Column10"/>
    <tableColumn id="11" xr3:uid="{00000000-0010-0000-0F00-00000B000000}" name="Column11"/>
    <tableColumn id="12" xr3:uid="{00000000-0010-0000-0F00-00000C000000}" name="Column12"/>
    <tableColumn id="13" xr3:uid="{00000000-0010-0000-0F00-00000D000000}" name="Column13"/>
    <tableColumn id="14" xr3:uid="{00000000-0010-0000-0F00-00000E000000}" name="Column14"/>
  </tableColumns>
  <tableStyleInfo name="Sales Tracking (ST)-style 16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B118:O144" headerRowCount="0">
  <tableColumns count="14">
    <tableColumn id="1" xr3:uid="{00000000-0010-0000-1000-000001000000}" name="Column1"/>
    <tableColumn id="2" xr3:uid="{00000000-0010-0000-1000-000002000000}" name="Column2"/>
    <tableColumn id="3" xr3:uid="{00000000-0010-0000-1000-000003000000}" name="Column3"/>
    <tableColumn id="4" xr3:uid="{00000000-0010-0000-1000-000004000000}" name="Column4"/>
    <tableColumn id="5" xr3:uid="{00000000-0010-0000-1000-000005000000}" name="Column5"/>
    <tableColumn id="6" xr3:uid="{00000000-0010-0000-1000-000006000000}" name="Column6"/>
    <tableColumn id="7" xr3:uid="{00000000-0010-0000-1000-000007000000}" name="Column7"/>
    <tableColumn id="8" xr3:uid="{00000000-0010-0000-1000-000008000000}" name="Column8"/>
    <tableColumn id="9" xr3:uid="{00000000-0010-0000-1000-000009000000}" name="Column9"/>
    <tableColumn id="10" xr3:uid="{00000000-0010-0000-1000-00000A000000}" name="Column10"/>
    <tableColumn id="11" xr3:uid="{00000000-0010-0000-1000-00000B000000}" name="Column11"/>
    <tableColumn id="12" xr3:uid="{00000000-0010-0000-1000-00000C000000}" name="Column12"/>
    <tableColumn id="13" xr3:uid="{00000000-0010-0000-1000-00000D000000}" name="Column13"/>
    <tableColumn id="14" xr3:uid="{00000000-0010-0000-1000-00000E000000}" name="Column14"/>
  </tableColumns>
  <tableStyleInfo name="Sales Tracking (ST)-style 17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e_42" displayName="Table_42" ref="B5:K8" headerRowCount="0">
  <tableColumns count="10">
    <tableColumn id="1" xr3:uid="{00000000-0010-0000-2900-000001000000}" name="Column1"/>
    <tableColumn id="2" xr3:uid="{00000000-0010-0000-2900-000002000000}" name="Column2"/>
    <tableColumn id="3" xr3:uid="{00000000-0010-0000-2900-000003000000}" name="Column3"/>
    <tableColumn id="4" xr3:uid="{00000000-0010-0000-2900-000004000000}" name="Column4"/>
    <tableColumn id="5" xr3:uid="{00000000-0010-0000-2900-000005000000}" name="Column5"/>
    <tableColumn id="6" xr3:uid="{00000000-0010-0000-2900-000006000000}" name="Column6"/>
    <tableColumn id="7" xr3:uid="{00000000-0010-0000-2900-000007000000}" name="Column7"/>
    <tableColumn id="8" xr3:uid="{00000000-0010-0000-2900-000008000000}" name="Column8"/>
    <tableColumn id="9" xr3:uid="{00000000-0010-0000-2900-000009000000}" name="Column9"/>
    <tableColumn id="10" xr3:uid="{00000000-0010-0000-2900-00000A000000}" name="Column10"/>
  </tableColumns>
  <tableStyleInfo name="C Turboad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e_43" displayName="Table_43" ref="B10:K25" headerRowCount="0">
  <tableColumns count="10">
    <tableColumn id="1" xr3:uid="{00000000-0010-0000-2A00-000001000000}" name="Column1"/>
    <tableColumn id="2" xr3:uid="{00000000-0010-0000-2A00-000002000000}" name="Column2"/>
    <tableColumn id="3" xr3:uid="{00000000-0010-0000-2A00-000003000000}" name="Column3"/>
    <tableColumn id="4" xr3:uid="{00000000-0010-0000-2A00-000004000000}" name="Column4"/>
    <tableColumn id="5" xr3:uid="{00000000-0010-0000-2A00-000005000000}" name="Column5"/>
    <tableColumn id="6" xr3:uid="{00000000-0010-0000-2A00-000006000000}" name="Column6"/>
    <tableColumn id="7" xr3:uid="{00000000-0010-0000-2A00-000007000000}" name="Column7"/>
    <tableColumn id="8" xr3:uid="{00000000-0010-0000-2A00-000008000000}" name="Column8"/>
    <tableColumn id="9" xr3:uid="{00000000-0010-0000-2A00-000009000000}" name="Column9"/>
    <tableColumn id="10" xr3:uid="{00000000-0010-0000-2A00-00000A000000}" name="Column10"/>
  </tableColumns>
  <tableStyleInfo name="C Turboads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e_44" displayName="Table_44" ref="B27:K28" headerRowCount="0">
  <tableColumns count="10">
    <tableColumn id="1" xr3:uid="{00000000-0010-0000-2B00-000001000000}" name="Column1"/>
    <tableColumn id="2" xr3:uid="{00000000-0010-0000-2B00-000002000000}" name="Column2"/>
    <tableColumn id="3" xr3:uid="{00000000-0010-0000-2B00-000003000000}" name="Column3"/>
    <tableColumn id="4" xr3:uid="{00000000-0010-0000-2B00-000004000000}" name="Column4"/>
    <tableColumn id="5" xr3:uid="{00000000-0010-0000-2B00-000005000000}" name="Column5"/>
    <tableColumn id="6" xr3:uid="{00000000-0010-0000-2B00-000006000000}" name="Column6"/>
    <tableColumn id="7" xr3:uid="{00000000-0010-0000-2B00-000007000000}" name="Column7"/>
    <tableColumn id="8" xr3:uid="{00000000-0010-0000-2B00-000008000000}" name="Column8"/>
    <tableColumn id="9" xr3:uid="{00000000-0010-0000-2B00-000009000000}" name="Column9"/>
    <tableColumn id="10" xr3:uid="{00000000-0010-0000-2B00-00000A000000}" name="Column10"/>
  </tableColumns>
  <tableStyleInfo name="C Turboads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Table_45" displayName="Table_45" ref="B34:D45" headerRowCount="0" totalsRowCount="1">
  <tableColumns count="3">
    <tableColumn id="1" xr3:uid="{00000000-0010-0000-2C00-000001000000}" name="Column1" totalsRowLabel="Net Profit/Loss"/>
    <tableColumn id="2" xr3:uid="{00000000-0010-0000-2C00-000002000000}" name="Column2" totalsRowFunction="custom">
      <totalsRowFormula>SUM(C42-C44)</totalsRowFormula>
    </tableColumn>
    <tableColumn id="3" xr3:uid="{00000000-0010-0000-2C00-000003000000}" name="Column3" totalsRowFunction="custom">
      <totalsRowFormula>SUM(C45/C34)</totalsRowFormula>
    </tableColumn>
  </tableColumns>
  <tableStyleInfo name="C Turboads-style 4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B7:O12" headerRowCount="0">
  <tableColumns count="14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/>
    <tableColumn id="10" xr3:uid="{00000000-0010-0000-0300-00000A000000}" name="Column10"/>
    <tableColumn id="11" xr3:uid="{00000000-0010-0000-0300-00000B000000}" name="Column11"/>
    <tableColumn id="12" xr3:uid="{00000000-0010-0000-0300-00000C000000}" name="Column12"/>
    <tableColumn id="13" xr3:uid="{00000000-0010-0000-0300-00000D000000}" name="Column13"/>
    <tableColumn id="14" xr3:uid="{00000000-0010-0000-0300-00000E000000}" name="Column14"/>
  </tableColumns>
  <tableStyleInfo name="Sales Tracking (ST)-style 4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Table_46" displayName="Table_46" ref="A47:D51" headerRowCount="0">
  <tableColumns count="4">
    <tableColumn id="1" xr3:uid="{00000000-0010-0000-2D00-000001000000}" name="Column1"/>
    <tableColumn id="2" xr3:uid="{00000000-0010-0000-2D00-000002000000}" name="Column2"/>
    <tableColumn id="3" xr3:uid="{00000000-0010-0000-2D00-000003000000}" name="Column3"/>
    <tableColumn id="4" xr3:uid="{00000000-0010-0000-2D00-000004000000}" name="Column4"/>
  </tableColumns>
  <tableStyleInfo name="C Turboads-style 5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Table_47" displayName="Table_47" ref="B5:K8" headerRowCount="0">
  <tableColumns count="10">
    <tableColumn id="1" xr3:uid="{00000000-0010-0000-2E00-000001000000}" name="Column1"/>
    <tableColumn id="2" xr3:uid="{00000000-0010-0000-2E00-000002000000}" name="Column2"/>
    <tableColumn id="3" xr3:uid="{00000000-0010-0000-2E00-000003000000}" name="Column3"/>
    <tableColumn id="4" xr3:uid="{00000000-0010-0000-2E00-000004000000}" name="Column4"/>
    <tableColumn id="5" xr3:uid="{00000000-0010-0000-2E00-000005000000}" name="Column5"/>
    <tableColumn id="6" xr3:uid="{00000000-0010-0000-2E00-000006000000}" name="Column6"/>
    <tableColumn id="7" xr3:uid="{00000000-0010-0000-2E00-000007000000}" name="Column7"/>
    <tableColumn id="8" xr3:uid="{00000000-0010-0000-2E00-000008000000}" name="Column8"/>
    <tableColumn id="9" xr3:uid="{00000000-0010-0000-2E00-000009000000}" name="Column9"/>
    <tableColumn id="10" xr3:uid="{00000000-0010-0000-2E00-00000A000000}" name="Column10"/>
  </tableColumns>
  <tableStyleInfo name="C Turboads TT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F000000}" name="Table_48" displayName="Table_48" ref="B10:K25" headerRowCount="0">
  <tableColumns count="10">
    <tableColumn id="1" xr3:uid="{00000000-0010-0000-2F00-000001000000}" name="Column1"/>
    <tableColumn id="2" xr3:uid="{00000000-0010-0000-2F00-000002000000}" name="Column2"/>
    <tableColumn id="3" xr3:uid="{00000000-0010-0000-2F00-000003000000}" name="Column3"/>
    <tableColumn id="4" xr3:uid="{00000000-0010-0000-2F00-000004000000}" name="Column4"/>
    <tableColumn id="5" xr3:uid="{00000000-0010-0000-2F00-000005000000}" name="Column5"/>
    <tableColumn id="6" xr3:uid="{00000000-0010-0000-2F00-000006000000}" name="Column6"/>
    <tableColumn id="7" xr3:uid="{00000000-0010-0000-2F00-000007000000}" name="Column7"/>
    <tableColumn id="8" xr3:uid="{00000000-0010-0000-2F00-000008000000}" name="Column8"/>
    <tableColumn id="9" xr3:uid="{00000000-0010-0000-2F00-000009000000}" name="Column9"/>
    <tableColumn id="10" xr3:uid="{00000000-0010-0000-2F00-00000A000000}" name="Column10"/>
  </tableColumns>
  <tableStyleInfo name="C Turboads TT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0000000}" name="Table_49" displayName="Table_49" ref="B27:K28" headerRowCount="0">
  <tableColumns count="10">
    <tableColumn id="1" xr3:uid="{00000000-0010-0000-3000-000001000000}" name="Column1"/>
    <tableColumn id="2" xr3:uid="{00000000-0010-0000-3000-000002000000}" name="Column2"/>
    <tableColumn id="3" xr3:uid="{00000000-0010-0000-3000-000003000000}" name="Column3"/>
    <tableColumn id="4" xr3:uid="{00000000-0010-0000-3000-000004000000}" name="Column4"/>
    <tableColumn id="5" xr3:uid="{00000000-0010-0000-3000-000005000000}" name="Column5"/>
    <tableColumn id="6" xr3:uid="{00000000-0010-0000-3000-000006000000}" name="Column6"/>
    <tableColumn id="7" xr3:uid="{00000000-0010-0000-3000-000007000000}" name="Column7"/>
    <tableColumn id="8" xr3:uid="{00000000-0010-0000-3000-000008000000}" name="Column8"/>
    <tableColumn id="9" xr3:uid="{00000000-0010-0000-3000-000009000000}" name="Column9"/>
    <tableColumn id="10" xr3:uid="{00000000-0010-0000-3000-00000A000000}" name="Column10"/>
  </tableColumns>
  <tableStyleInfo name="C Turboads TT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1000000}" name="Table_50" displayName="Table_50" ref="B34:D45" headerRowCount="0" totalsRowCount="1">
  <tableColumns count="3">
    <tableColumn id="1" xr3:uid="{00000000-0010-0000-3100-000001000000}" name="Column1" totalsRowLabel="Net Profit/Loss"/>
    <tableColumn id="2" xr3:uid="{00000000-0010-0000-3100-000002000000}" name="Column2" totalsRowFunction="custom">
      <totalsRowFormula>SUM(C42-C44)</totalsRowFormula>
    </tableColumn>
    <tableColumn id="3" xr3:uid="{00000000-0010-0000-3100-000003000000}" name="Column3" totalsRowFunction="custom">
      <totalsRowFormula>SUM(C45/C34)</totalsRowFormula>
    </tableColumn>
  </tableColumns>
  <tableStyleInfo name="C Turboads TT-style 4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2000000}" name="Table_51" displayName="Table_51" ref="A47:D51" headerRowCount="0">
  <tableColumns count="4">
    <tableColumn id="1" xr3:uid="{00000000-0010-0000-3200-000001000000}" name="Column1"/>
    <tableColumn id="2" xr3:uid="{00000000-0010-0000-3200-000002000000}" name="Column2"/>
    <tableColumn id="3" xr3:uid="{00000000-0010-0000-3200-000003000000}" name="Column3"/>
    <tableColumn id="4" xr3:uid="{00000000-0010-0000-3200-000004000000}" name="Column4"/>
  </tableColumns>
  <tableStyleInfo name="C Turboads TT-style 5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3A000000}" name="Table_59" displayName="Table_59" ref="B2:L11" headerRowCount="0">
  <tableColumns count="11">
    <tableColumn id="1" xr3:uid="{00000000-0010-0000-3A00-000001000000}" name="Column1"/>
    <tableColumn id="2" xr3:uid="{00000000-0010-0000-3A00-000002000000}" name="Column2"/>
    <tableColumn id="3" xr3:uid="{00000000-0010-0000-3A00-000003000000}" name="Column3"/>
    <tableColumn id="4" xr3:uid="{00000000-0010-0000-3A00-000004000000}" name="Column4"/>
    <tableColumn id="5" xr3:uid="{00000000-0010-0000-3A00-000005000000}" name="Column5"/>
    <tableColumn id="6" xr3:uid="{00000000-0010-0000-3A00-000006000000}" name="Column6"/>
    <tableColumn id="7" xr3:uid="{00000000-0010-0000-3A00-000007000000}" name="Column7"/>
    <tableColumn id="8" xr3:uid="{00000000-0010-0000-3A00-000008000000}" name="Column8"/>
    <tableColumn id="9" xr3:uid="{00000000-0010-0000-3A00-000009000000}" name="Column9"/>
    <tableColumn id="10" xr3:uid="{00000000-0010-0000-3A00-00000A000000}" name="Column10"/>
    <tableColumn id="11" xr3:uid="{00000000-0010-0000-3A00-00000B000000}" name="Column11"/>
  </tableColumns>
  <tableStyleInfo name="6-Mo AVG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3B000000}" name="Table_60" displayName="Table_60" ref="Y2:Z18" headerRowCount="0">
  <tableColumns count="2">
    <tableColumn id="1" xr3:uid="{00000000-0010-0000-3B00-000001000000}" name="Column1"/>
    <tableColumn id="2" xr3:uid="{00000000-0010-0000-3B00-000002000000}" name="Column2"/>
  </tableColumns>
  <tableStyleInfo name="6-Mo AVG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C000000}" name="Table_61" displayName="Table_61" ref="B13:L15" headerRowCount="0">
  <tableColumns count="11">
    <tableColumn id="1" xr3:uid="{00000000-0010-0000-3C00-000001000000}" name="Column1"/>
    <tableColumn id="2" xr3:uid="{00000000-0010-0000-3C00-000002000000}" name="Column2"/>
    <tableColumn id="3" xr3:uid="{00000000-0010-0000-3C00-000003000000}" name="Column3"/>
    <tableColumn id="4" xr3:uid="{00000000-0010-0000-3C00-000004000000}" name="Column4"/>
    <tableColumn id="5" xr3:uid="{00000000-0010-0000-3C00-000005000000}" name="Column5"/>
    <tableColumn id="6" xr3:uid="{00000000-0010-0000-3C00-000006000000}" name="Column6"/>
    <tableColumn id="7" xr3:uid="{00000000-0010-0000-3C00-000007000000}" name="Column7"/>
    <tableColumn id="8" xr3:uid="{00000000-0010-0000-3C00-000008000000}" name="Column8"/>
    <tableColumn id="9" xr3:uid="{00000000-0010-0000-3C00-000009000000}" name="Column9"/>
    <tableColumn id="10" xr3:uid="{00000000-0010-0000-3C00-00000A000000}" name="Column10"/>
    <tableColumn id="11" xr3:uid="{00000000-0010-0000-3C00-00000B000000}" name="Column11"/>
  </tableColumns>
  <tableStyleInfo name="6-Mo AVG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D000000}" name="Table_62" displayName="Table_62" ref="B5:S8" headerRowCount="0">
  <tableColumns count="18">
    <tableColumn id="1" xr3:uid="{00000000-0010-0000-3D00-000001000000}" name="Column1"/>
    <tableColumn id="2" xr3:uid="{00000000-0010-0000-3D00-000002000000}" name="Column2"/>
    <tableColumn id="3" xr3:uid="{00000000-0010-0000-3D00-000003000000}" name="Column3"/>
    <tableColumn id="4" xr3:uid="{00000000-0010-0000-3D00-000004000000}" name="Column4"/>
    <tableColumn id="5" xr3:uid="{00000000-0010-0000-3D00-000005000000}" name="Column5"/>
    <tableColumn id="6" xr3:uid="{00000000-0010-0000-3D00-000006000000}" name="Column6"/>
    <tableColumn id="7" xr3:uid="{00000000-0010-0000-3D00-000007000000}" name="Column7"/>
    <tableColumn id="8" xr3:uid="{00000000-0010-0000-3D00-000008000000}" name="Column8"/>
    <tableColumn id="9" xr3:uid="{00000000-0010-0000-3D00-000009000000}" name="Column9"/>
    <tableColumn id="10" xr3:uid="{00000000-0010-0000-3D00-00000A000000}" name="Column10"/>
    <tableColumn id="11" xr3:uid="{00000000-0010-0000-3D00-00000B000000}" name="Column11"/>
    <tableColumn id="12" xr3:uid="{00000000-0010-0000-3D00-00000C000000}" name="Column12"/>
    <tableColumn id="13" xr3:uid="{00000000-0010-0000-3D00-00000D000000}" name="Column13"/>
    <tableColumn id="14" xr3:uid="{00000000-0010-0000-3D00-00000E000000}" name="Column14"/>
    <tableColumn id="15" xr3:uid="{00000000-0010-0000-3D00-00000F000000}" name="Column15"/>
    <tableColumn id="16" xr3:uid="{00000000-0010-0000-3D00-000010000000}" name="Column16"/>
    <tableColumn id="17" xr3:uid="{00000000-0010-0000-3D00-000011000000}" name="Column17"/>
    <tableColumn id="18" xr3:uid="{00000000-0010-0000-3D00-000012000000}" name="Column18"/>
  </tableColumns>
  <tableStyleInfo name="Salary Scheme Marketing Dept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B14:O16" headerRowCount="0">
  <tableColumns count="14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  <tableColumn id="7" xr3:uid="{00000000-0010-0000-0400-000007000000}" name="Column7"/>
    <tableColumn id="8" xr3:uid="{00000000-0010-0000-0400-000008000000}" name="Column8"/>
    <tableColumn id="9" xr3:uid="{00000000-0010-0000-0400-000009000000}" name="Column9"/>
    <tableColumn id="10" xr3:uid="{00000000-0010-0000-0400-00000A000000}" name="Column10"/>
    <tableColumn id="11" xr3:uid="{00000000-0010-0000-0400-00000B000000}" name="Column11"/>
    <tableColumn id="12" xr3:uid="{00000000-0010-0000-0400-00000C000000}" name="Column12"/>
    <tableColumn id="13" xr3:uid="{00000000-0010-0000-0400-00000D000000}" name="Column13"/>
    <tableColumn id="14" xr3:uid="{00000000-0010-0000-0400-00000E000000}" name="Column14"/>
  </tableColumns>
  <tableStyleInfo name="Sales Tracking (ST)-style 5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E000000}" name="Table_63" displayName="Table_63" ref="B10:S25" headerRowCount="0">
  <tableColumns count="18">
    <tableColumn id="1" xr3:uid="{00000000-0010-0000-3E00-000001000000}" name="Column1"/>
    <tableColumn id="2" xr3:uid="{00000000-0010-0000-3E00-000002000000}" name="Column2"/>
    <tableColumn id="3" xr3:uid="{00000000-0010-0000-3E00-000003000000}" name="Column3"/>
    <tableColumn id="4" xr3:uid="{00000000-0010-0000-3E00-000004000000}" name="Column4"/>
    <tableColumn id="5" xr3:uid="{00000000-0010-0000-3E00-000005000000}" name="Column5"/>
    <tableColumn id="6" xr3:uid="{00000000-0010-0000-3E00-000006000000}" name="Column6"/>
    <tableColumn id="7" xr3:uid="{00000000-0010-0000-3E00-000007000000}" name="Column7"/>
    <tableColumn id="8" xr3:uid="{00000000-0010-0000-3E00-000008000000}" name="Column8"/>
    <tableColumn id="9" xr3:uid="{00000000-0010-0000-3E00-000009000000}" name="Column9"/>
    <tableColumn id="10" xr3:uid="{00000000-0010-0000-3E00-00000A000000}" name="Column10"/>
    <tableColumn id="11" xr3:uid="{00000000-0010-0000-3E00-00000B000000}" name="Column11"/>
    <tableColumn id="12" xr3:uid="{00000000-0010-0000-3E00-00000C000000}" name="Column12"/>
    <tableColumn id="13" xr3:uid="{00000000-0010-0000-3E00-00000D000000}" name="Column13"/>
    <tableColumn id="14" xr3:uid="{00000000-0010-0000-3E00-00000E000000}" name="Column14"/>
    <tableColumn id="15" xr3:uid="{00000000-0010-0000-3E00-00000F000000}" name="Column15"/>
    <tableColumn id="16" xr3:uid="{00000000-0010-0000-3E00-000010000000}" name="Column16"/>
    <tableColumn id="17" xr3:uid="{00000000-0010-0000-3E00-000011000000}" name="Column17"/>
    <tableColumn id="18" xr3:uid="{00000000-0010-0000-3E00-000012000000}" name="Column18"/>
  </tableColumns>
  <tableStyleInfo name="Salary Scheme Marketing Dept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3F000000}" name="Table_64" displayName="Table_64" ref="B27:S35" headerRowCount="0">
  <tableColumns count="18">
    <tableColumn id="1" xr3:uid="{00000000-0010-0000-3F00-000001000000}" name="Column1"/>
    <tableColumn id="2" xr3:uid="{00000000-0010-0000-3F00-000002000000}" name="Column2"/>
    <tableColumn id="3" xr3:uid="{00000000-0010-0000-3F00-000003000000}" name="Column3"/>
    <tableColumn id="4" xr3:uid="{00000000-0010-0000-3F00-000004000000}" name="Column4"/>
    <tableColumn id="5" xr3:uid="{00000000-0010-0000-3F00-000005000000}" name="Column5"/>
    <tableColumn id="6" xr3:uid="{00000000-0010-0000-3F00-000006000000}" name="Column6"/>
    <tableColumn id="7" xr3:uid="{00000000-0010-0000-3F00-000007000000}" name="Column7"/>
    <tableColumn id="8" xr3:uid="{00000000-0010-0000-3F00-000008000000}" name="Column8"/>
    <tableColumn id="9" xr3:uid="{00000000-0010-0000-3F00-000009000000}" name="Column9"/>
    <tableColumn id="10" xr3:uid="{00000000-0010-0000-3F00-00000A000000}" name="Column10"/>
    <tableColumn id="11" xr3:uid="{00000000-0010-0000-3F00-00000B000000}" name="Column11"/>
    <tableColumn id="12" xr3:uid="{00000000-0010-0000-3F00-00000C000000}" name="Column12"/>
    <tableColumn id="13" xr3:uid="{00000000-0010-0000-3F00-00000D000000}" name="Column13"/>
    <tableColumn id="14" xr3:uid="{00000000-0010-0000-3F00-00000E000000}" name="Column14"/>
    <tableColumn id="15" xr3:uid="{00000000-0010-0000-3F00-00000F000000}" name="Column15"/>
    <tableColumn id="16" xr3:uid="{00000000-0010-0000-3F00-000010000000}" name="Column16"/>
    <tableColumn id="17" xr3:uid="{00000000-0010-0000-3F00-000011000000}" name="Column17"/>
    <tableColumn id="18" xr3:uid="{00000000-0010-0000-3F00-000012000000}" name="Column18"/>
  </tableColumns>
  <tableStyleInfo name="Salary Scheme Marketing Dept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0000000}" name="Table_65" displayName="Table_65" ref="B38:C52" headerRowCount="0">
  <tableColumns count="2">
    <tableColumn id="1" xr3:uid="{00000000-0010-0000-4000-000001000000}" name="Column1"/>
    <tableColumn id="2" xr3:uid="{00000000-0010-0000-4000-000002000000}" name="Column2"/>
  </tableColumns>
  <tableStyleInfo name="Salary Scheme Marketing Dept-style 4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1000000}" name="Table_66" displayName="Table_66" ref="B54:C69" headerRowCount="0">
  <tableColumns count="2">
    <tableColumn id="1" xr3:uid="{00000000-0010-0000-4100-000001000000}" name="Column1"/>
    <tableColumn id="2" xr3:uid="{00000000-0010-0000-4100-000002000000}" name="Column2"/>
  </tableColumns>
  <tableStyleInfo name="Salary Scheme Marketing Dept-style 5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2000000}" name="Table_67" displayName="Table_67" ref="B71:C71" headerRowCount="0">
  <tableColumns count="2">
    <tableColumn id="1" xr3:uid="{00000000-0010-0000-4200-000001000000}" name="Column1"/>
    <tableColumn id="2" xr3:uid="{00000000-0010-0000-4200-000002000000}" name="Column2"/>
  </tableColumns>
  <tableStyleInfo name="Salary Scheme Marketing Dept-style 6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3000000}" name="Table_68" displayName="Table_68" ref="B5:S8" headerRowCount="0">
  <tableColumns count="18">
    <tableColumn id="1" xr3:uid="{00000000-0010-0000-4300-000001000000}" name="Column1"/>
    <tableColumn id="2" xr3:uid="{00000000-0010-0000-4300-000002000000}" name="Column2"/>
    <tableColumn id="3" xr3:uid="{00000000-0010-0000-4300-000003000000}" name="Column3"/>
    <tableColumn id="4" xr3:uid="{00000000-0010-0000-4300-000004000000}" name="Column4"/>
    <tableColumn id="5" xr3:uid="{00000000-0010-0000-4300-000005000000}" name="Column5"/>
    <tableColumn id="6" xr3:uid="{00000000-0010-0000-4300-000006000000}" name="Column6"/>
    <tableColumn id="7" xr3:uid="{00000000-0010-0000-4300-000007000000}" name="Column7"/>
    <tableColumn id="8" xr3:uid="{00000000-0010-0000-4300-000008000000}" name="Column8"/>
    <tableColumn id="9" xr3:uid="{00000000-0010-0000-4300-000009000000}" name="Column9"/>
    <tableColumn id="10" xr3:uid="{00000000-0010-0000-4300-00000A000000}" name="Column10"/>
    <tableColumn id="11" xr3:uid="{00000000-0010-0000-4300-00000B000000}" name="Column11"/>
    <tableColumn id="12" xr3:uid="{00000000-0010-0000-4300-00000C000000}" name="Column12"/>
    <tableColumn id="13" xr3:uid="{00000000-0010-0000-4300-00000D000000}" name="Column13"/>
    <tableColumn id="14" xr3:uid="{00000000-0010-0000-4300-00000E000000}" name="Column14"/>
    <tableColumn id="15" xr3:uid="{00000000-0010-0000-4300-00000F000000}" name="Column15"/>
    <tableColumn id="16" xr3:uid="{00000000-0010-0000-4300-000010000000}" name="Column16"/>
    <tableColumn id="17" xr3:uid="{00000000-0010-0000-4300-000011000000}" name="Column17"/>
    <tableColumn id="18" xr3:uid="{00000000-0010-0000-4300-000012000000}" name="Column18"/>
  </tableColumns>
  <tableStyleInfo name="Salary Scheme Marketing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4000000}" name="Table_69" displayName="Table_69" ref="B10:S25" headerRowCount="0">
  <tableColumns count="18">
    <tableColumn id="1" xr3:uid="{00000000-0010-0000-4400-000001000000}" name="Column1"/>
    <tableColumn id="2" xr3:uid="{00000000-0010-0000-4400-000002000000}" name="Column2"/>
    <tableColumn id="3" xr3:uid="{00000000-0010-0000-4400-000003000000}" name="Column3"/>
    <tableColumn id="4" xr3:uid="{00000000-0010-0000-4400-000004000000}" name="Column4"/>
    <tableColumn id="5" xr3:uid="{00000000-0010-0000-4400-000005000000}" name="Column5"/>
    <tableColumn id="6" xr3:uid="{00000000-0010-0000-4400-000006000000}" name="Column6"/>
    <tableColumn id="7" xr3:uid="{00000000-0010-0000-4400-000007000000}" name="Column7"/>
    <tableColumn id="8" xr3:uid="{00000000-0010-0000-4400-000008000000}" name="Column8"/>
    <tableColumn id="9" xr3:uid="{00000000-0010-0000-4400-000009000000}" name="Column9"/>
    <tableColumn id="10" xr3:uid="{00000000-0010-0000-4400-00000A000000}" name="Column10"/>
    <tableColumn id="11" xr3:uid="{00000000-0010-0000-4400-00000B000000}" name="Column11"/>
    <tableColumn id="12" xr3:uid="{00000000-0010-0000-4400-00000C000000}" name="Column12"/>
    <tableColumn id="13" xr3:uid="{00000000-0010-0000-4400-00000D000000}" name="Column13"/>
    <tableColumn id="14" xr3:uid="{00000000-0010-0000-4400-00000E000000}" name="Column14"/>
    <tableColumn id="15" xr3:uid="{00000000-0010-0000-4400-00000F000000}" name="Column15"/>
    <tableColumn id="16" xr3:uid="{00000000-0010-0000-4400-000010000000}" name="Column16"/>
    <tableColumn id="17" xr3:uid="{00000000-0010-0000-4400-000011000000}" name="Column17"/>
    <tableColumn id="18" xr3:uid="{00000000-0010-0000-4400-000012000000}" name="Column18"/>
  </tableColumns>
  <tableStyleInfo name="Salary Scheme Marketing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5000000}" name="Table_70" displayName="Table_70" ref="B27:S42" headerRowCount="0">
  <tableColumns count="18">
    <tableColumn id="1" xr3:uid="{00000000-0010-0000-4500-000001000000}" name="Column1"/>
    <tableColumn id="2" xr3:uid="{00000000-0010-0000-4500-000002000000}" name="Column2"/>
    <tableColumn id="3" xr3:uid="{00000000-0010-0000-4500-000003000000}" name="Column3"/>
    <tableColumn id="4" xr3:uid="{00000000-0010-0000-4500-000004000000}" name="Column4"/>
    <tableColumn id="5" xr3:uid="{00000000-0010-0000-4500-000005000000}" name="Column5"/>
    <tableColumn id="6" xr3:uid="{00000000-0010-0000-4500-000006000000}" name="Column6"/>
    <tableColumn id="7" xr3:uid="{00000000-0010-0000-4500-000007000000}" name="Column7"/>
    <tableColumn id="8" xr3:uid="{00000000-0010-0000-4500-000008000000}" name="Column8"/>
    <tableColumn id="9" xr3:uid="{00000000-0010-0000-4500-000009000000}" name="Column9"/>
    <tableColumn id="10" xr3:uid="{00000000-0010-0000-4500-00000A000000}" name="Column10"/>
    <tableColumn id="11" xr3:uid="{00000000-0010-0000-4500-00000B000000}" name="Column11"/>
    <tableColumn id="12" xr3:uid="{00000000-0010-0000-4500-00000C000000}" name="Column12"/>
    <tableColumn id="13" xr3:uid="{00000000-0010-0000-4500-00000D000000}" name="Column13"/>
    <tableColumn id="14" xr3:uid="{00000000-0010-0000-4500-00000E000000}" name="Column14"/>
    <tableColumn id="15" xr3:uid="{00000000-0010-0000-4500-00000F000000}" name="Column15"/>
    <tableColumn id="16" xr3:uid="{00000000-0010-0000-4500-000010000000}" name="Column16"/>
    <tableColumn id="17" xr3:uid="{00000000-0010-0000-4500-000011000000}" name="Column17"/>
    <tableColumn id="18" xr3:uid="{00000000-0010-0000-4500-000012000000}" name="Column18"/>
  </tableColumns>
  <tableStyleInfo name="Salary Scheme Marketing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6000000}" name="Table_71" displayName="Table_71" ref="B43:S60" headerRowCount="0">
  <tableColumns count="18">
    <tableColumn id="1" xr3:uid="{00000000-0010-0000-4600-000001000000}" name="Column1"/>
    <tableColumn id="2" xr3:uid="{00000000-0010-0000-4600-000002000000}" name="Column2"/>
    <tableColumn id="3" xr3:uid="{00000000-0010-0000-4600-000003000000}" name="Column3"/>
    <tableColumn id="4" xr3:uid="{00000000-0010-0000-4600-000004000000}" name="Column4"/>
    <tableColumn id="5" xr3:uid="{00000000-0010-0000-4600-000005000000}" name="Column5"/>
    <tableColumn id="6" xr3:uid="{00000000-0010-0000-4600-000006000000}" name="Column6"/>
    <tableColumn id="7" xr3:uid="{00000000-0010-0000-4600-000007000000}" name="Column7"/>
    <tableColumn id="8" xr3:uid="{00000000-0010-0000-4600-000008000000}" name="Column8"/>
    <tableColumn id="9" xr3:uid="{00000000-0010-0000-4600-000009000000}" name="Column9"/>
    <tableColumn id="10" xr3:uid="{00000000-0010-0000-4600-00000A000000}" name="Column10"/>
    <tableColumn id="11" xr3:uid="{00000000-0010-0000-4600-00000B000000}" name="Column11"/>
    <tableColumn id="12" xr3:uid="{00000000-0010-0000-4600-00000C000000}" name="Column12"/>
    <tableColumn id="13" xr3:uid="{00000000-0010-0000-4600-00000D000000}" name="Column13"/>
    <tableColumn id="14" xr3:uid="{00000000-0010-0000-4600-00000E000000}" name="Column14"/>
    <tableColumn id="15" xr3:uid="{00000000-0010-0000-4600-00000F000000}" name="Column15"/>
    <tableColumn id="16" xr3:uid="{00000000-0010-0000-4600-000010000000}" name="Column16"/>
    <tableColumn id="17" xr3:uid="{00000000-0010-0000-4600-000011000000}" name="Column17"/>
    <tableColumn id="18" xr3:uid="{00000000-0010-0000-4600-000012000000}" name="Column18"/>
  </tableColumns>
  <tableStyleInfo name="Salary Scheme Marketing-style 4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7000000}" name="Table_72" displayName="Table_72" ref="B62:S63" headerRowCount="0">
  <tableColumns count="18">
    <tableColumn id="1" xr3:uid="{00000000-0010-0000-4700-000001000000}" name="Column1"/>
    <tableColumn id="2" xr3:uid="{00000000-0010-0000-4700-000002000000}" name="Column2"/>
    <tableColumn id="3" xr3:uid="{00000000-0010-0000-4700-000003000000}" name="Column3"/>
    <tableColumn id="4" xr3:uid="{00000000-0010-0000-4700-000004000000}" name="Column4"/>
    <tableColumn id="5" xr3:uid="{00000000-0010-0000-4700-000005000000}" name="Column5"/>
    <tableColumn id="6" xr3:uid="{00000000-0010-0000-4700-000006000000}" name="Column6"/>
    <tableColumn id="7" xr3:uid="{00000000-0010-0000-4700-000007000000}" name="Column7"/>
    <tableColumn id="8" xr3:uid="{00000000-0010-0000-4700-000008000000}" name="Column8"/>
    <tableColumn id="9" xr3:uid="{00000000-0010-0000-4700-000009000000}" name="Column9"/>
    <tableColumn id="10" xr3:uid="{00000000-0010-0000-4700-00000A000000}" name="Column10"/>
    <tableColumn id="11" xr3:uid="{00000000-0010-0000-4700-00000B000000}" name="Column11"/>
    <tableColumn id="12" xr3:uid="{00000000-0010-0000-4700-00000C000000}" name="Column12"/>
    <tableColumn id="13" xr3:uid="{00000000-0010-0000-4700-00000D000000}" name="Column13"/>
    <tableColumn id="14" xr3:uid="{00000000-0010-0000-4700-00000E000000}" name="Column14"/>
    <tableColumn id="15" xr3:uid="{00000000-0010-0000-4700-00000F000000}" name="Column15"/>
    <tableColumn id="16" xr3:uid="{00000000-0010-0000-4700-000010000000}" name="Column16"/>
    <tableColumn id="17" xr3:uid="{00000000-0010-0000-4700-000011000000}" name="Column17"/>
    <tableColumn id="18" xr3:uid="{00000000-0010-0000-4700-000012000000}" name="Column18"/>
  </tableColumns>
  <tableStyleInfo name="Salary Scheme Marketing-style 5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B21:O24">
  <tableColumns count="14">
    <tableColumn id="1" xr3:uid="{00000000-0010-0000-0500-000001000000}" name="Stokis"/>
    <tableColumn id="2" xr3:uid="{00000000-0010-0000-0500-000002000000}" name="Jan"/>
    <tableColumn id="3" xr3:uid="{00000000-0010-0000-0500-000003000000}" name="Feb"/>
    <tableColumn id="4" xr3:uid="{00000000-0010-0000-0500-000004000000}" name="Mar"/>
    <tableColumn id="5" xr3:uid="{00000000-0010-0000-0500-000005000000}" name="Apr"/>
    <tableColumn id="6" xr3:uid="{00000000-0010-0000-0500-000006000000}" name="May"/>
    <tableColumn id="7" xr3:uid="{00000000-0010-0000-0500-000007000000}" name="Jun"/>
    <tableColumn id="8" xr3:uid="{00000000-0010-0000-0500-000008000000}" name="Jul"/>
    <tableColumn id="9" xr3:uid="{00000000-0010-0000-0500-000009000000}" name="Aug"/>
    <tableColumn id="10" xr3:uid="{00000000-0010-0000-0500-00000A000000}" name="Sep"/>
    <tableColumn id="11" xr3:uid="{00000000-0010-0000-0500-00000B000000}" name="Oct"/>
    <tableColumn id="12" xr3:uid="{00000000-0010-0000-0500-00000C000000}" name="Nov"/>
    <tableColumn id="13" xr3:uid="{00000000-0010-0000-0500-00000D000000}" name="Dec"/>
    <tableColumn id="14" xr3:uid="{00000000-0010-0000-0500-00000E000000}" name="Total"/>
  </tableColumns>
  <tableStyleInfo name="Sales Tracking (ST)-style 6" showFirstColumn="1" showLastColumn="1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8000000}" name="Table_73" displayName="Table_73" ref="B70:C81" headerRowCount="0">
  <tableColumns count="2">
    <tableColumn id="1" xr3:uid="{00000000-0010-0000-4800-000001000000}" name="Column1"/>
    <tableColumn id="2" xr3:uid="{00000000-0010-0000-4800-000002000000}" name="Column2"/>
  </tableColumns>
  <tableStyleInfo name="Salary Scheme Marketing-style 6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9000000}" name="Table_74" displayName="Table_74" ref="B83:C83" headerRowCount="0">
  <tableColumns count="2">
    <tableColumn id="1" xr3:uid="{00000000-0010-0000-4900-000001000000}" name="Column1"/>
    <tableColumn id="2" xr3:uid="{00000000-0010-0000-4900-000002000000}" name="Column2"/>
  </tableColumns>
  <tableStyleInfo name="Salary Scheme Marketing-style 7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A000000}" name="Table_75" displayName="Table_75" ref="B5:L10" headerRowCount="0">
  <tableColumns count="11">
    <tableColumn id="1" xr3:uid="{00000000-0010-0000-4A00-000001000000}" name="Column1"/>
    <tableColumn id="2" xr3:uid="{00000000-0010-0000-4A00-000002000000}" name="Column2"/>
    <tableColumn id="3" xr3:uid="{00000000-0010-0000-4A00-000003000000}" name="Column3"/>
    <tableColumn id="4" xr3:uid="{00000000-0010-0000-4A00-000004000000}" name="Column4"/>
    <tableColumn id="5" xr3:uid="{00000000-0010-0000-4A00-000005000000}" name="Column5"/>
    <tableColumn id="6" xr3:uid="{00000000-0010-0000-4A00-000006000000}" name="Column6"/>
    <tableColumn id="7" xr3:uid="{00000000-0010-0000-4A00-000007000000}" name="Column7"/>
    <tableColumn id="8" xr3:uid="{00000000-0010-0000-4A00-000008000000}" name="Column8"/>
    <tableColumn id="9" xr3:uid="{00000000-0010-0000-4A00-000009000000}" name="Column9"/>
    <tableColumn id="10" xr3:uid="{00000000-0010-0000-4A00-00000A000000}" name="Column10"/>
    <tableColumn id="11" xr3:uid="{00000000-0010-0000-4A00-00000B000000}" name="Column11"/>
  </tableColumns>
  <tableStyleInfo name="Salary Scheme Marketing Dept Sa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B000000}" name="Table_76" displayName="Table_76" ref="B12:L27" headerRowCount="0">
  <tableColumns count="11">
    <tableColumn id="1" xr3:uid="{00000000-0010-0000-4B00-000001000000}" name="Column1"/>
    <tableColumn id="2" xr3:uid="{00000000-0010-0000-4B00-000002000000}" name="Column2"/>
    <tableColumn id="3" xr3:uid="{00000000-0010-0000-4B00-000003000000}" name="Column3"/>
    <tableColumn id="4" xr3:uid="{00000000-0010-0000-4B00-000004000000}" name="Column4"/>
    <tableColumn id="5" xr3:uid="{00000000-0010-0000-4B00-000005000000}" name="Column5"/>
    <tableColumn id="6" xr3:uid="{00000000-0010-0000-4B00-000006000000}" name="Column6"/>
    <tableColumn id="7" xr3:uid="{00000000-0010-0000-4B00-000007000000}" name="Column7"/>
    <tableColumn id="8" xr3:uid="{00000000-0010-0000-4B00-000008000000}" name="Column8"/>
    <tableColumn id="9" xr3:uid="{00000000-0010-0000-4B00-000009000000}" name="Column9"/>
    <tableColumn id="10" xr3:uid="{00000000-0010-0000-4B00-00000A000000}" name="Column10"/>
    <tableColumn id="11" xr3:uid="{00000000-0010-0000-4B00-00000B000000}" name="Column11"/>
  </tableColumns>
  <tableStyleInfo name="Salary Scheme Marketing Dept Sa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C000000}" name="Table_77" displayName="Table_77" ref="B29:L37" headerRowCount="0">
  <tableColumns count="11">
    <tableColumn id="1" xr3:uid="{00000000-0010-0000-4C00-000001000000}" name="Column1"/>
    <tableColumn id="2" xr3:uid="{00000000-0010-0000-4C00-000002000000}" name="Column2"/>
    <tableColumn id="3" xr3:uid="{00000000-0010-0000-4C00-000003000000}" name="Column3"/>
    <tableColumn id="4" xr3:uid="{00000000-0010-0000-4C00-000004000000}" name="Column4"/>
    <tableColumn id="5" xr3:uid="{00000000-0010-0000-4C00-000005000000}" name="Column5"/>
    <tableColumn id="6" xr3:uid="{00000000-0010-0000-4C00-000006000000}" name="Column6"/>
    <tableColumn id="7" xr3:uid="{00000000-0010-0000-4C00-000007000000}" name="Column7"/>
    <tableColumn id="8" xr3:uid="{00000000-0010-0000-4C00-000008000000}" name="Column8"/>
    <tableColumn id="9" xr3:uid="{00000000-0010-0000-4C00-000009000000}" name="Column9"/>
    <tableColumn id="10" xr3:uid="{00000000-0010-0000-4C00-00000A000000}" name="Column10"/>
    <tableColumn id="11" xr3:uid="{00000000-0010-0000-4C00-00000B000000}" name="Column11"/>
  </tableColumns>
  <tableStyleInfo name="Salary Scheme Marketing Dept Sa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D000000}" name="Table_78" displayName="Table_78" ref="E41:L56" headerRowCount="0">
  <tableColumns count="8">
    <tableColumn id="1" xr3:uid="{00000000-0010-0000-4D00-000001000000}" name="Column1"/>
    <tableColumn id="2" xr3:uid="{00000000-0010-0000-4D00-000002000000}" name="Column2"/>
    <tableColumn id="3" xr3:uid="{00000000-0010-0000-4D00-000003000000}" name="Column3"/>
    <tableColumn id="4" xr3:uid="{00000000-0010-0000-4D00-000004000000}" name="Column4"/>
    <tableColumn id="5" xr3:uid="{00000000-0010-0000-4D00-000005000000}" name="Column5"/>
    <tableColumn id="6" xr3:uid="{00000000-0010-0000-4D00-000006000000}" name="Column6"/>
    <tableColumn id="7" xr3:uid="{00000000-0010-0000-4D00-000007000000}" name="Column7"/>
    <tableColumn id="8" xr3:uid="{00000000-0010-0000-4D00-000008000000}" name="Column8"/>
  </tableColumns>
  <tableStyleInfo name="Salary Scheme Marketing Dept Sa-style 4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E000000}" name="Table_79" displayName="Table_79" ref="B42:C56" headerRowCount="0">
  <tableColumns count="2">
    <tableColumn id="1" xr3:uid="{00000000-0010-0000-4E00-000001000000}" name="Column1"/>
    <tableColumn id="2" xr3:uid="{00000000-0010-0000-4E00-000002000000}" name="Column2"/>
  </tableColumns>
  <tableStyleInfo name="Salary Scheme Marketing Dept Sa-style 5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0000000-000C-0000-FFFF-FFFF4F000000}" name="Table_80" displayName="Table_80" ref="B2:L11" headerRowCount="0">
  <tableColumns count="11">
    <tableColumn id="1" xr3:uid="{00000000-0010-0000-4F00-000001000000}" name="Column1"/>
    <tableColumn id="2" xr3:uid="{00000000-0010-0000-4F00-000002000000}" name="Column2"/>
    <tableColumn id="3" xr3:uid="{00000000-0010-0000-4F00-000003000000}" name="Column3"/>
    <tableColumn id="4" xr3:uid="{00000000-0010-0000-4F00-000004000000}" name="Column4"/>
    <tableColumn id="5" xr3:uid="{00000000-0010-0000-4F00-000005000000}" name="Column5"/>
    <tableColumn id="6" xr3:uid="{00000000-0010-0000-4F00-000006000000}" name="Column6"/>
    <tableColumn id="7" xr3:uid="{00000000-0010-0000-4F00-000007000000}" name="Column7"/>
    <tableColumn id="8" xr3:uid="{00000000-0010-0000-4F00-000008000000}" name="Column8"/>
    <tableColumn id="9" xr3:uid="{00000000-0010-0000-4F00-000009000000}" name="Column9"/>
    <tableColumn id="10" xr3:uid="{00000000-0010-0000-4F00-00000A000000}" name="Column10"/>
    <tableColumn id="11" xr3:uid="{00000000-0010-0000-4F00-00000B000000}" name="Column11"/>
  </tableColumns>
  <tableStyleInfo name="Copy 6-Mo AVG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0000000}" name="Table_81" displayName="Table_81" ref="N2:O20" headerRowCount="0">
  <tableColumns count="2">
    <tableColumn id="1" xr3:uid="{00000000-0010-0000-5000-000001000000}" name="Column1"/>
    <tableColumn id="2" xr3:uid="{00000000-0010-0000-5000-000002000000}" name="Column2"/>
  </tableColumns>
  <tableStyleInfo name="Copy 6-Mo AVG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1000000}" name="Table_82" displayName="Table_82" ref="B13:L15" headerRowCount="0">
  <tableColumns count="11">
    <tableColumn id="1" xr3:uid="{00000000-0010-0000-5100-000001000000}" name="Column1"/>
    <tableColumn id="2" xr3:uid="{00000000-0010-0000-5100-000002000000}" name="Column2"/>
    <tableColumn id="3" xr3:uid="{00000000-0010-0000-5100-000003000000}" name="Column3"/>
    <tableColumn id="4" xr3:uid="{00000000-0010-0000-5100-000004000000}" name="Column4"/>
    <tableColumn id="5" xr3:uid="{00000000-0010-0000-5100-000005000000}" name="Column5"/>
    <tableColumn id="6" xr3:uid="{00000000-0010-0000-5100-000006000000}" name="Column6"/>
    <tableColumn id="7" xr3:uid="{00000000-0010-0000-5100-000007000000}" name="Column7"/>
    <tableColumn id="8" xr3:uid="{00000000-0010-0000-5100-000008000000}" name="Column8"/>
    <tableColumn id="9" xr3:uid="{00000000-0010-0000-5100-000009000000}" name="Column9"/>
    <tableColumn id="10" xr3:uid="{00000000-0010-0000-5100-00000A000000}" name="Column10"/>
    <tableColumn id="11" xr3:uid="{00000000-0010-0000-5100-00000B000000}" name="Column11"/>
  </tableColumns>
  <tableStyleInfo name="Copy 6-Mo AVG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B26:O29" headerRowCount="0">
  <tableColumns count="14">
    <tableColumn id="1" xr3:uid="{00000000-0010-0000-0600-000001000000}" name="Column1"/>
    <tableColumn id="2" xr3:uid="{00000000-0010-0000-0600-000002000000}" name="Column2"/>
    <tableColumn id="3" xr3:uid="{00000000-0010-0000-0600-000003000000}" name="Column3"/>
    <tableColumn id="4" xr3:uid="{00000000-0010-0000-0600-000004000000}" name="Column4"/>
    <tableColumn id="5" xr3:uid="{00000000-0010-0000-0600-000005000000}" name="Column5"/>
    <tableColumn id="6" xr3:uid="{00000000-0010-0000-0600-000006000000}" name="Column6"/>
    <tableColumn id="7" xr3:uid="{00000000-0010-0000-0600-000007000000}" name="Column7"/>
    <tableColumn id="8" xr3:uid="{00000000-0010-0000-0600-000008000000}" name="Column8"/>
    <tableColumn id="9" xr3:uid="{00000000-0010-0000-0600-000009000000}" name="Column9"/>
    <tableColumn id="10" xr3:uid="{00000000-0010-0000-0600-00000A000000}" name="Column10"/>
    <tableColumn id="11" xr3:uid="{00000000-0010-0000-0600-00000B000000}" name="Column11"/>
    <tableColumn id="12" xr3:uid="{00000000-0010-0000-0600-00000C000000}" name="Column12"/>
    <tableColumn id="13" xr3:uid="{00000000-0010-0000-0600-00000D000000}" name="Column13"/>
    <tableColumn id="14" xr3:uid="{00000000-0010-0000-0600-00000E000000}" name="Column14"/>
  </tableColumns>
  <tableStyleInfo name="Sales Tracking (ST)-style 7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2000000}" name="Table_83" displayName="Table_83" ref="B20:I44" headerRowCount="0">
  <tableColumns count="8">
    <tableColumn id="1" xr3:uid="{00000000-0010-0000-5200-000001000000}" name="Column1"/>
    <tableColumn id="2" xr3:uid="{00000000-0010-0000-5200-000002000000}" name="Column2"/>
    <tableColumn id="3" xr3:uid="{00000000-0010-0000-5200-000003000000}" name="Column3"/>
    <tableColumn id="4" xr3:uid="{00000000-0010-0000-5200-000004000000}" name="Column4"/>
    <tableColumn id="5" xr3:uid="{00000000-0010-0000-5200-000005000000}" name="Column5"/>
    <tableColumn id="6" xr3:uid="{00000000-0010-0000-5200-000006000000}" name="Column6"/>
    <tableColumn id="7" xr3:uid="{00000000-0010-0000-5200-000007000000}" name="Column7"/>
    <tableColumn id="8" xr3:uid="{00000000-0010-0000-5200-000008000000}" name="Column8"/>
  </tableColumns>
  <tableStyleInfo name="Copy 6-Mo AVG-style 4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3000000}" name="Table_84" displayName="Table_84" ref="B5:S8" headerRowCount="0">
  <tableColumns count="18">
    <tableColumn id="1" xr3:uid="{00000000-0010-0000-5300-000001000000}" name="Column1"/>
    <tableColumn id="2" xr3:uid="{00000000-0010-0000-5300-000002000000}" name="Column2"/>
    <tableColumn id="3" xr3:uid="{00000000-0010-0000-5300-000003000000}" name="Column3"/>
    <tableColumn id="4" xr3:uid="{00000000-0010-0000-5300-000004000000}" name="Column4"/>
    <tableColumn id="5" xr3:uid="{00000000-0010-0000-5300-000005000000}" name="Column5"/>
    <tableColumn id="6" xr3:uid="{00000000-0010-0000-5300-000006000000}" name="Column6"/>
    <tableColumn id="7" xr3:uid="{00000000-0010-0000-5300-000007000000}" name="Column7"/>
    <tableColumn id="8" xr3:uid="{00000000-0010-0000-5300-000008000000}" name="Column8"/>
    <tableColumn id="9" xr3:uid="{00000000-0010-0000-5300-000009000000}" name="Column9"/>
    <tableColumn id="10" xr3:uid="{00000000-0010-0000-5300-00000A000000}" name="Column10"/>
    <tableColumn id="11" xr3:uid="{00000000-0010-0000-5300-00000B000000}" name="Column11"/>
    <tableColumn id="12" xr3:uid="{00000000-0010-0000-5300-00000C000000}" name="Column12"/>
    <tableColumn id="13" xr3:uid="{00000000-0010-0000-5300-00000D000000}" name="Column13"/>
    <tableColumn id="14" xr3:uid="{00000000-0010-0000-5300-00000E000000}" name="Column14"/>
    <tableColumn id="15" xr3:uid="{00000000-0010-0000-5300-00000F000000}" name="Column15"/>
    <tableColumn id="16" xr3:uid="{00000000-0010-0000-5300-000010000000}" name="Column16"/>
    <tableColumn id="17" xr3:uid="{00000000-0010-0000-5300-000011000000}" name="Column17"/>
    <tableColumn id="18" xr3:uid="{00000000-0010-0000-5300-000012000000}" name="Column18"/>
  </tableColumns>
  <tableStyleInfo name="Salary Scheme Marketing Dept Au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4000000}" name="Table_85" displayName="Table_85" ref="B10:S25" headerRowCount="0">
  <tableColumns count="18">
    <tableColumn id="1" xr3:uid="{00000000-0010-0000-5400-000001000000}" name="Column1"/>
    <tableColumn id="2" xr3:uid="{00000000-0010-0000-5400-000002000000}" name="Column2"/>
    <tableColumn id="3" xr3:uid="{00000000-0010-0000-5400-000003000000}" name="Column3"/>
    <tableColumn id="4" xr3:uid="{00000000-0010-0000-5400-000004000000}" name="Column4"/>
    <tableColumn id="5" xr3:uid="{00000000-0010-0000-5400-000005000000}" name="Column5"/>
    <tableColumn id="6" xr3:uid="{00000000-0010-0000-5400-000006000000}" name="Column6"/>
    <tableColumn id="7" xr3:uid="{00000000-0010-0000-5400-000007000000}" name="Column7"/>
    <tableColumn id="8" xr3:uid="{00000000-0010-0000-5400-000008000000}" name="Column8"/>
    <tableColumn id="9" xr3:uid="{00000000-0010-0000-5400-000009000000}" name="Column9"/>
    <tableColumn id="10" xr3:uid="{00000000-0010-0000-5400-00000A000000}" name="Column10"/>
    <tableColumn id="11" xr3:uid="{00000000-0010-0000-5400-00000B000000}" name="Column11"/>
    <tableColumn id="12" xr3:uid="{00000000-0010-0000-5400-00000C000000}" name="Column12"/>
    <tableColumn id="13" xr3:uid="{00000000-0010-0000-5400-00000D000000}" name="Column13"/>
    <tableColumn id="14" xr3:uid="{00000000-0010-0000-5400-00000E000000}" name="Column14"/>
    <tableColumn id="15" xr3:uid="{00000000-0010-0000-5400-00000F000000}" name="Column15"/>
    <tableColumn id="16" xr3:uid="{00000000-0010-0000-5400-000010000000}" name="Column16"/>
    <tableColumn id="17" xr3:uid="{00000000-0010-0000-5400-000011000000}" name="Column17"/>
    <tableColumn id="18" xr3:uid="{00000000-0010-0000-5400-000012000000}" name="Column18"/>
  </tableColumns>
  <tableStyleInfo name="Salary Scheme Marketing Dept Au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5000000}" name="Table_86" displayName="Table_86" ref="B27:S33" headerRowCount="0">
  <tableColumns count="18">
    <tableColumn id="1" xr3:uid="{00000000-0010-0000-5500-000001000000}" name="Column1"/>
    <tableColumn id="2" xr3:uid="{00000000-0010-0000-5500-000002000000}" name="Column2"/>
    <tableColumn id="3" xr3:uid="{00000000-0010-0000-5500-000003000000}" name="Column3"/>
    <tableColumn id="4" xr3:uid="{00000000-0010-0000-5500-000004000000}" name="Column4"/>
    <tableColumn id="5" xr3:uid="{00000000-0010-0000-5500-000005000000}" name="Column5"/>
    <tableColumn id="6" xr3:uid="{00000000-0010-0000-5500-000006000000}" name="Column6"/>
    <tableColumn id="7" xr3:uid="{00000000-0010-0000-5500-000007000000}" name="Column7"/>
    <tableColumn id="8" xr3:uid="{00000000-0010-0000-5500-000008000000}" name="Column8"/>
    <tableColumn id="9" xr3:uid="{00000000-0010-0000-5500-000009000000}" name="Column9"/>
    <tableColumn id="10" xr3:uid="{00000000-0010-0000-5500-00000A000000}" name="Column10"/>
    <tableColumn id="11" xr3:uid="{00000000-0010-0000-5500-00000B000000}" name="Column11"/>
    <tableColumn id="12" xr3:uid="{00000000-0010-0000-5500-00000C000000}" name="Column12"/>
    <tableColumn id="13" xr3:uid="{00000000-0010-0000-5500-00000D000000}" name="Column13"/>
    <tableColumn id="14" xr3:uid="{00000000-0010-0000-5500-00000E000000}" name="Column14"/>
    <tableColumn id="15" xr3:uid="{00000000-0010-0000-5500-00000F000000}" name="Column15"/>
    <tableColumn id="16" xr3:uid="{00000000-0010-0000-5500-000010000000}" name="Column16"/>
    <tableColumn id="17" xr3:uid="{00000000-0010-0000-5500-000011000000}" name="Column17"/>
    <tableColumn id="18" xr3:uid="{00000000-0010-0000-5500-000012000000}" name="Column18"/>
  </tableColumns>
  <tableStyleInfo name="Salary Scheme Marketing Dept Au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6000000}" name="Table_87" displayName="Table_87" ref="B35:C50" headerRowCount="0">
  <tableColumns count="2">
    <tableColumn id="1" xr3:uid="{00000000-0010-0000-5600-000001000000}" name="Column1"/>
    <tableColumn id="2" xr3:uid="{00000000-0010-0000-5600-000002000000}" name="Column2"/>
  </tableColumns>
  <tableStyleInfo name="Salary Scheme Marketing Dept Au-style 4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57000000}" name="Table_88" displayName="Table_88" ref="B52:C52" headerRowCount="0">
  <tableColumns count="2">
    <tableColumn id="1" xr3:uid="{00000000-0010-0000-5700-000001000000}" name="Column1"/>
    <tableColumn id="2" xr3:uid="{00000000-0010-0000-5700-000002000000}" name="Column2"/>
  </tableColumns>
  <tableStyleInfo name="Salary Scheme Marketing Dept Au-style 5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B31:O38" headerRowCount="0">
  <tableColumns count="14">
    <tableColumn id="1" xr3:uid="{00000000-0010-0000-0700-000001000000}" name="Column1"/>
    <tableColumn id="2" xr3:uid="{00000000-0010-0000-0700-000002000000}" name="Column2"/>
    <tableColumn id="3" xr3:uid="{00000000-0010-0000-0700-000003000000}" name="Column3"/>
    <tableColumn id="4" xr3:uid="{00000000-0010-0000-0700-000004000000}" name="Column4"/>
    <tableColumn id="5" xr3:uid="{00000000-0010-0000-0700-000005000000}" name="Column5"/>
    <tableColumn id="6" xr3:uid="{00000000-0010-0000-0700-000006000000}" name="Column6"/>
    <tableColumn id="7" xr3:uid="{00000000-0010-0000-0700-000007000000}" name="Column7"/>
    <tableColumn id="8" xr3:uid="{00000000-0010-0000-0700-000008000000}" name="Column8"/>
    <tableColumn id="9" xr3:uid="{00000000-0010-0000-0700-000009000000}" name="Column9"/>
    <tableColumn id="10" xr3:uid="{00000000-0010-0000-0700-00000A000000}" name="Column10"/>
    <tableColumn id="11" xr3:uid="{00000000-0010-0000-0700-00000B000000}" name="Column11"/>
    <tableColumn id="12" xr3:uid="{00000000-0010-0000-0700-00000C000000}" name="Column12"/>
    <tableColumn id="13" xr3:uid="{00000000-0010-0000-0700-00000D000000}" name="Column13"/>
    <tableColumn id="14" xr3:uid="{00000000-0010-0000-0700-00000E000000}" name="Column14"/>
  </tableColumns>
  <tableStyleInfo name="Sales Tracking (ST)-style 8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B40:O52" headerRowCount="0">
  <tableColumns count="14">
    <tableColumn id="1" xr3:uid="{00000000-0010-0000-0800-000001000000}" name="Column1"/>
    <tableColumn id="2" xr3:uid="{00000000-0010-0000-0800-000002000000}" name="Column2"/>
    <tableColumn id="3" xr3:uid="{00000000-0010-0000-0800-000003000000}" name="Column3"/>
    <tableColumn id="4" xr3:uid="{00000000-0010-0000-0800-000004000000}" name="Column4"/>
    <tableColumn id="5" xr3:uid="{00000000-0010-0000-0800-000005000000}" name="Column5"/>
    <tableColumn id="6" xr3:uid="{00000000-0010-0000-0800-000006000000}" name="Column6"/>
    <tableColumn id="7" xr3:uid="{00000000-0010-0000-0800-000007000000}" name="Column7"/>
    <tableColumn id="8" xr3:uid="{00000000-0010-0000-0800-000008000000}" name="Column8"/>
    <tableColumn id="9" xr3:uid="{00000000-0010-0000-0800-000009000000}" name="Column9"/>
    <tableColumn id="10" xr3:uid="{00000000-0010-0000-0800-00000A000000}" name="Column10"/>
    <tableColumn id="11" xr3:uid="{00000000-0010-0000-0800-00000B000000}" name="Column11"/>
    <tableColumn id="12" xr3:uid="{00000000-0010-0000-0800-00000C000000}" name="Column12"/>
    <tableColumn id="13" xr3:uid="{00000000-0010-0000-0800-00000D000000}" name="Column13"/>
    <tableColumn id="14" xr3:uid="{00000000-0010-0000-0800-00000E000000}" name="Column14"/>
  </tableColumns>
  <tableStyleInfo name="Sales Tracking (ST)-style 9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B58:O61">
  <tableColumns count="14">
    <tableColumn id="1" xr3:uid="{00000000-0010-0000-0900-000001000000}" name="Stokis"/>
    <tableColumn id="2" xr3:uid="{00000000-0010-0000-0900-000002000000}" name="Jan"/>
    <tableColumn id="3" xr3:uid="{00000000-0010-0000-0900-000003000000}" name="Feb"/>
    <tableColumn id="4" xr3:uid="{00000000-0010-0000-0900-000004000000}" name="Mar"/>
    <tableColumn id="5" xr3:uid="{00000000-0010-0000-0900-000005000000}" name="Apr"/>
    <tableColumn id="6" xr3:uid="{00000000-0010-0000-0900-000006000000}" name="May"/>
    <tableColumn id="7" xr3:uid="{00000000-0010-0000-0900-000007000000}" name="Jun"/>
    <tableColumn id="8" xr3:uid="{00000000-0010-0000-0900-000008000000}" name="Jul"/>
    <tableColumn id="9" xr3:uid="{00000000-0010-0000-0900-000009000000}" name="Aug"/>
    <tableColumn id="10" xr3:uid="{00000000-0010-0000-0900-00000A000000}" name="Sep"/>
    <tableColumn id="11" xr3:uid="{00000000-0010-0000-0900-00000B000000}" name="Oct"/>
    <tableColumn id="12" xr3:uid="{00000000-0010-0000-0900-00000C000000}" name="Nov"/>
    <tableColumn id="13" xr3:uid="{00000000-0010-0000-0900-00000D000000}" name="Dec"/>
    <tableColumn id="14" xr3:uid="{00000000-0010-0000-0900-00000E000000}" name="Total"/>
  </tableColumns>
  <tableStyleInfo name="Sales Tracking (ST)-style 10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B63:O66">
  <tableColumns count="14">
    <tableColumn id="1" xr3:uid="{00000000-0010-0000-0A00-000001000000}" name="Agent HQ"/>
    <tableColumn id="2" xr3:uid="{00000000-0010-0000-0A00-000002000000}" name="Jan"/>
    <tableColumn id="3" xr3:uid="{00000000-0010-0000-0A00-000003000000}" name="Feb"/>
    <tableColumn id="4" xr3:uid="{00000000-0010-0000-0A00-000004000000}" name="Mar"/>
    <tableColumn id="5" xr3:uid="{00000000-0010-0000-0A00-000005000000}" name="Apr"/>
    <tableColumn id="6" xr3:uid="{00000000-0010-0000-0A00-000006000000}" name="May"/>
    <tableColumn id="7" xr3:uid="{00000000-0010-0000-0A00-000007000000}" name="Jun"/>
    <tableColumn id="8" xr3:uid="{00000000-0010-0000-0A00-000008000000}" name="Jul"/>
    <tableColumn id="9" xr3:uid="{00000000-0010-0000-0A00-000009000000}" name="Aug"/>
    <tableColumn id="10" xr3:uid="{00000000-0010-0000-0A00-00000A000000}" name="Sep"/>
    <tableColumn id="11" xr3:uid="{00000000-0010-0000-0A00-00000B000000}" name="Oct"/>
    <tableColumn id="12" xr3:uid="{00000000-0010-0000-0A00-00000C000000}" name="Nov"/>
    <tableColumn id="13" xr3:uid="{00000000-0010-0000-0A00-00000D000000}" name="Dec"/>
    <tableColumn id="14" xr3:uid="{00000000-0010-0000-0A00-00000E000000}" name="Total"/>
  </tableColumns>
  <tableStyleInfo name="Sales Tracking (ST)-style 11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3.xml"/><Relationship Id="rId2" Type="http://schemas.openxmlformats.org/officeDocument/2006/relationships/table" Target="../tables/table52.xml"/><Relationship Id="rId1" Type="http://schemas.openxmlformats.org/officeDocument/2006/relationships/table" Target="../tables/table51.xml"/><Relationship Id="rId5" Type="http://schemas.openxmlformats.org/officeDocument/2006/relationships/table" Target="../tables/table55.xml"/><Relationship Id="rId4" Type="http://schemas.openxmlformats.org/officeDocument/2006/relationships/table" Target="../tables/table5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table" Target="../tables/table16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5" Type="http://schemas.openxmlformats.org/officeDocument/2006/relationships/table" Target="../tables/table25.xml"/><Relationship Id="rId4" Type="http://schemas.openxmlformats.org/officeDocument/2006/relationships/table" Target="../tables/table2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table" Target="../tables/table27.xml"/><Relationship Id="rId1" Type="http://schemas.openxmlformats.org/officeDocument/2006/relationships/table" Target="../tables/table2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6" Type="http://schemas.openxmlformats.org/officeDocument/2006/relationships/table" Target="../tables/table34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7" Type="http://schemas.openxmlformats.org/officeDocument/2006/relationships/table" Target="../tables/table41.xml"/><Relationship Id="rId2" Type="http://schemas.openxmlformats.org/officeDocument/2006/relationships/table" Target="../tables/table36.xml"/><Relationship Id="rId1" Type="http://schemas.openxmlformats.org/officeDocument/2006/relationships/table" Target="../tables/table35.xml"/><Relationship Id="rId6" Type="http://schemas.openxmlformats.org/officeDocument/2006/relationships/table" Target="../tables/table40.xml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4.xml"/><Relationship Id="rId2" Type="http://schemas.openxmlformats.org/officeDocument/2006/relationships/table" Target="../tables/table43.xml"/><Relationship Id="rId1" Type="http://schemas.openxmlformats.org/officeDocument/2006/relationships/table" Target="../tables/table42.xml"/><Relationship Id="rId5" Type="http://schemas.openxmlformats.org/officeDocument/2006/relationships/table" Target="../tables/table46.xml"/><Relationship Id="rId4" Type="http://schemas.openxmlformats.org/officeDocument/2006/relationships/table" Target="../tables/table4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9.xml"/><Relationship Id="rId2" Type="http://schemas.openxmlformats.org/officeDocument/2006/relationships/table" Target="../tables/table48.xml"/><Relationship Id="rId1" Type="http://schemas.openxmlformats.org/officeDocument/2006/relationships/table" Target="../tables/table47.xml"/><Relationship Id="rId4" Type="http://schemas.openxmlformats.org/officeDocument/2006/relationships/table" Target="../tables/table5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S1004"/>
  <sheetViews>
    <sheetView tabSelected="1" topLeftCell="A6" workbookViewId="0">
      <pane xSplit="2" topLeftCell="C1" activePane="topRight" state="frozen"/>
      <selection pane="topRight" activeCell="R28" sqref="R28"/>
    </sheetView>
  </sheetViews>
  <sheetFormatPr baseColWidth="10" defaultColWidth="12.6640625" defaultRowHeight="15.75" customHeight="1" x14ac:dyDescent="0.15"/>
  <cols>
    <col min="1" max="1" width="3.6640625" customWidth="1"/>
    <col min="2" max="2" width="20" customWidth="1"/>
    <col min="7" max="7" width="11.6640625" bestFit="1" customWidth="1"/>
    <col min="15" max="15" width="12.6640625" bestFit="1" customWidth="1"/>
  </cols>
  <sheetData>
    <row r="1" spans="2:15" ht="15.75" customHeight="1" x14ac:dyDescent="0.15">
      <c r="B1" s="1">
        <v>2022</v>
      </c>
      <c r="C1" s="2"/>
      <c r="D1" s="2"/>
      <c r="E1" s="2"/>
      <c r="F1" s="2"/>
      <c r="G1" s="2"/>
      <c r="H1" s="2"/>
      <c r="I1" s="2"/>
      <c r="J1" s="2"/>
    </row>
    <row r="2" spans="2:15" ht="15.75" customHeight="1" x14ac:dyDescent="0.15"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5" t="s">
        <v>13</v>
      </c>
    </row>
    <row r="3" spans="2:15" ht="15.75" customHeight="1" x14ac:dyDescent="0.15">
      <c r="B3" s="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7"/>
    </row>
    <row r="4" spans="2:15" ht="15.75" customHeight="1" x14ac:dyDescent="0.15">
      <c r="B4" s="6"/>
      <c r="C4" s="2">
        <v>977931.83</v>
      </c>
      <c r="D4" s="2">
        <v>952065.09</v>
      </c>
      <c r="E4" s="2">
        <v>1198596.76</v>
      </c>
      <c r="F4" s="2">
        <v>1240922.46</v>
      </c>
      <c r="G4" s="2">
        <v>965076.4</v>
      </c>
      <c r="H4" s="2">
        <v>484044.56</v>
      </c>
      <c r="I4" s="2">
        <v>574933.41</v>
      </c>
      <c r="J4" s="2">
        <v>1840638.58</v>
      </c>
      <c r="K4" s="2">
        <v>818300.87</v>
      </c>
      <c r="L4" s="2">
        <v>715883.63</v>
      </c>
      <c r="M4" s="2">
        <v>798696.7</v>
      </c>
      <c r="N4" s="2">
        <v>920152.92</v>
      </c>
      <c r="O4" s="8">
        <f>SUM(C4:N4)</f>
        <v>11487243.209999999</v>
      </c>
    </row>
    <row r="5" spans="2:15" ht="15.75" customHeight="1" x14ac:dyDescent="0.15">
      <c r="B5" s="9" t="s">
        <v>14</v>
      </c>
      <c r="C5" s="10">
        <f t="shared" ref="C5:O5" si="0">SUM(C3:C4)</f>
        <v>977931.83</v>
      </c>
      <c r="D5" s="10">
        <f t="shared" si="0"/>
        <v>952065.09</v>
      </c>
      <c r="E5" s="10">
        <f t="shared" si="0"/>
        <v>1198596.76</v>
      </c>
      <c r="F5" s="10">
        <f t="shared" si="0"/>
        <v>1240922.46</v>
      </c>
      <c r="G5" s="10">
        <f t="shared" si="0"/>
        <v>965076.4</v>
      </c>
      <c r="H5" s="10">
        <f t="shared" si="0"/>
        <v>484044.56</v>
      </c>
      <c r="I5" s="10">
        <f t="shared" si="0"/>
        <v>574933.41</v>
      </c>
      <c r="J5" s="10">
        <f t="shared" si="0"/>
        <v>1840638.58</v>
      </c>
      <c r="K5" s="10">
        <f t="shared" si="0"/>
        <v>818300.87</v>
      </c>
      <c r="L5" s="10">
        <f t="shared" si="0"/>
        <v>715883.63</v>
      </c>
      <c r="M5" s="10">
        <f t="shared" si="0"/>
        <v>798696.7</v>
      </c>
      <c r="N5" s="10">
        <f t="shared" si="0"/>
        <v>920152.92</v>
      </c>
      <c r="O5" s="11">
        <f t="shared" si="0"/>
        <v>11487243.209999999</v>
      </c>
    </row>
    <row r="6" spans="2:15" ht="15.75" customHeight="1" x14ac:dyDescent="0.1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5" ht="15.75" customHeight="1" x14ac:dyDescent="0.15">
      <c r="B7" s="3" t="s">
        <v>15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 t="s">
        <v>13</v>
      </c>
    </row>
    <row r="8" spans="2:15" ht="15.75" customHeight="1" x14ac:dyDescent="0.15">
      <c r="B8" s="6" t="s">
        <v>16</v>
      </c>
      <c r="C8" s="2">
        <v>53531.05</v>
      </c>
      <c r="D8" s="2">
        <v>31010.5</v>
      </c>
      <c r="E8" s="2">
        <v>55070.15</v>
      </c>
      <c r="F8" s="2">
        <v>39893.85</v>
      </c>
      <c r="G8" s="2">
        <v>44212.1</v>
      </c>
      <c r="H8" s="2">
        <v>39992.949999999997</v>
      </c>
      <c r="I8" s="2">
        <v>42649.05</v>
      </c>
      <c r="J8" s="2">
        <v>73666</v>
      </c>
      <c r="K8" s="2">
        <v>36238.1</v>
      </c>
      <c r="L8" s="2">
        <v>30082.799999999999</v>
      </c>
      <c r="M8" s="2">
        <v>18494.349999999999</v>
      </c>
      <c r="N8" s="2">
        <v>27447.91</v>
      </c>
      <c r="O8" s="8">
        <f t="shared" ref="O8:O11" si="1">SUM(C8:N8)</f>
        <v>492288.80999999994</v>
      </c>
    </row>
    <row r="9" spans="2:15" ht="15.75" customHeight="1" x14ac:dyDescent="0.15">
      <c r="B9" s="6" t="s">
        <v>17</v>
      </c>
      <c r="C9" s="2">
        <v>19227.55</v>
      </c>
      <c r="D9" s="2">
        <v>12664.5</v>
      </c>
      <c r="E9" s="2">
        <v>16307.65</v>
      </c>
      <c r="F9" s="2">
        <v>16910.150000000001</v>
      </c>
      <c r="G9" s="2">
        <v>14805.6</v>
      </c>
      <c r="H9" s="2">
        <v>13689.9</v>
      </c>
      <c r="I9" s="2">
        <v>12572.2</v>
      </c>
      <c r="J9" s="2">
        <v>15001.3</v>
      </c>
      <c r="K9" s="2">
        <v>15144.25</v>
      </c>
      <c r="L9" s="2">
        <v>14989.35</v>
      </c>
      <c r="M9" s="2">
        <v>14235.9</v>
      </c>
      <c r="N9" s="2">
        <v>11948.55</v>
      </c>
      <c r="O9" s="8">
        <f t="shared" si="1"/>
        <v>177496.89999999997</v>
      </c>
    </row>
    <row r="10" spans="2:15" ht="15.75" customHeight="1" x14ac:dyDescent="0.15">
      <c r="B10" s="6" t="s">
        <v>18</v>
      </c>
      <c r="C10" s="2">
        <v>3677</v>
      </c>
      <c r="D10" s="2">
        <v>6941</v>
      </c>
      <c r="E10" s="2">
        <v>2088</v>
      </c>
      <c r="F10" s="2">
        <v>2168</v>
      </c>
      <c r="G10" s="2">
        <v>3070</v>
      </c>
      <c r="H10" s="2">
        <v>27565.95</v>
      </c>
      <c r="I10" s="2">
        <v>88270.8</v>
      </c>
      <c r="J10" s="2">
        <v>223937.75</v>
      </c>
      <c r="K10" s="2">
        <v>76260.850000000006</v>
      </c>
      <c r="L10" s="2">
        <v>68962.850000000006</v>
      </c>
      <c r="M10" s="2">
        <v>63562.6</v>
      </c>
      <c r="N10" s="2">
        <v>54017.8</v>
      </c>
      <c r="O10" s="8">
        <f t="shared" si="1"/>
        <v>620522.6</v>
      </c>
    </row>
    <row r="11" spans="2:15" ht="15.75" customHeight="1" x14ac:dyDescent="0.15">
      <c r="B11" s="12"/>
      <c r="C11" s="2"/>
      <c r="D11" s="2"/>
      <c r="E11" s="2"/>
      <c r="F11" s="2"/>
      <c r="G11" s="2"/>
      <c r="H11" s="2"/>
      <c r="I11" s="2"/>
      <c r="J11" s="2"/>
      <c r="K11" s="2">
        <v>161430.66</v>
      </c>
      <c r="L11" s="2">
        <v>216622.45</v>
      </c>
      <c r="M11" s="2">
        <v>141310.70000000001</v>
      </c>
      <c r="N11" s="2">
        <v>144277.75</v>
      </c>
      <c r="O11" s="8">
        <f t="shared" si="1"/>
        <v>663641.56000000006</v>
      </c>
    </row>
    <row r="12" spans="2:15" ht="15.75" customHeight="1" x14ac:dyDescent="0.15">
      <c r="B12" s="9" t="s">
        <v>19</v>
      </c>
      <c r="C12" s="10">
        <f t="shared" ref="C12:O12" si="2">SUM(C8:C11)</f>
        <v>76435.600000000006</v>
      </c>
      <c r="D12" s="10">
        <f t="shared" si="2"/>
        <v>50616</v>
      </c>
      <c r="E12" s="10">
        <f t="shared" si="2"/>
        <v>73465.8</v>
      </c>
      <c r="F12" s="10">
        <f t="shared" si="2"/>
        <v>58972</v>
      </c>
      <c r="G12" s="10">
        <f t="shared" si="2"/>
        <v>62087.7</v>
      </c>
      <c r="H12" s="10">
        <f t="shared" si="2"/>
        <v>81248.800000000003</v>
      </c>
      <c r="I12" s="10">
        <f t="shared" si="2"/>
        <v>143492.04999999999</v>
      </c>
      <c r="J12" s="10">
        <f t="shared" si="2"/>
        <v>312605.05</v>
      </c>
      <c r="K12" s="10">
        <f t="shared" si="2"/>
        <v>289073.86</v>
      </c>
      <c r="L12" s="10">
        <f t="shared" si="2"/>
        <v>330657.45</v>
      </c>
      <c r="M12" s="10">
        <f t="shared" si="2"/>
        <v>237603.55000000002</v>
      </c>
      <c r="N12" s="10">
        <f t="shared" si="2"/>
        <v>237692.01</v>
      </c>
      <c r="O12" s="11">
        <f t="shared" si="2"/>
        <v>1953949.87</v>
      </c>
    </row>
    <row r="13" spans="2:15" ht="15.75" customHeight="1" x14ac:dyDescent="0.1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5" ht="15.75" customHeight="1" x14ac:dyDescent="0.15">
      <c r="B14" s="3" t="s">
        <v>21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 t="s">
        <v>13</v>
      </c>
    </row>
    <row r="15" spans="2:15" ht="15.75" customHeight="1" x14ac:dyDescent="0.15">
      <c r="B15" s="6"/>
      <c r="C15" s="2">
        <v>37872.949999999997</v>
      </c>
      <c r="D15" s="2">
        <v>47716.06</v>
      </c>
      <c r="E15" s="2">
        <v>63791.4</v>
      </c>
      <c r="F15" s="2">
        <v>34529.360000000001</v>
      </c>
      <c r="G15" s="2">
        <v>30417.99</v>
      </c>
      <c r="H15" s="2">
        <v>47463.13</v>
      </c>
      <c r="I15" s="2">
        <v>75008.25</v>
      </c>
      <c r="J15" s="2">
        <v>51681.919999999998</v>
      </c>
      <c r="K15" s="2">
        <v>32184.13</v>
      </c>
      <c r="L15" s="2">
        <v>33481.85</v>
      </c>
      <c r="M15" s="2">
        <v>42369.06</v>
      </c>
      <c r="N15" s="2"/>
      <c r="O15" s="8">
        <f>SUM(C15:N15)</f>
        <v>496516.1</v>
      </c>
    </row>
    <row r="16" spans="2:15" ht="15.75" customHeight="1" x14ac:dyDescent="0.15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8"/>
    </row>
    <row r="17" spans="1:19" ht="15.75" customHeight="1" x14ac:dyDescent="0.1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9" ht="15.75" customHeight="1" x14ac:dyDescent="0.15">
      <c r="B18" s="13" t="s">
        <v>20</v>
      </c>
      <c r="C18" s="14">
        <f t="shared" ref="C18:O18" si="3">SUM(C5+C12)</f>
        <v>1054367.43</v>
      </c>
      <c r="D18" s="14">
        <f t="shared" si="3"/>
        <v>1002681.09</v>
      </c>
      <c r="E18" s="14">
        <f t="shared" si="3"/>
        <v>1272062.56</v>
      </c>
      <c r="F18" s="14">
        <f t="shared" si="3"/>
        <v>1299894.46</v>
      </c>
      <c r="G18" s="14">
        <f t="shared" si="3"/>
        <v>1027164.1</v>
      </c>
      <c r="H18" s="14">
        <f t="shared" si="3"/>
        <v>565293.36</v>
      </c>
      <c r="I18" s="14">
        <f t="shared" si="3"/>
        <v>718425.46</v>
      </c>
      <c r="J18" s="14">
        <f t="shared" si="3"/>
        <v>2153243.63</v>
      </c>
      <c r="K18" s="14">
        <f t="shared" si="3"/>
        <v>1107374.73</v>
      </c>
      <c r="L18" s="14">
        <f t="shared" si="3"/>
        <v>1046541.0800000001</v>
      </c>
      <c r="M18" s="14">
        <f t="shared" si="3"/>
        <v>1036300.25</v>
      </c>
      <c r="N18" s="14">
        <f t="shared" si="3"/>
        <v>1157844.9300000002</v>
      </c>
      <c r="O18" s="15">
        <f t="shared" si="3"/>
        <v>13441193.079999998</v>
      </c>
    </row>
    <row r="19" spans="1:19" ht="15.75" customHeight="1" x14ac:dyDescent="0.15">
      <c r="B19" s="19"/>
      <c r="C19" s="2"/>
      <c r="D19" s="2"/>
      <c r="E19" s="2"/>
      <c r="F19" s="2"/>
      <c r="G19" s="2"/>
      <c r="H19" s="2"/>
      <c r="I19" s="2"/>
      <c r="J19" s="2"/>
    </row>
    <row r="20" spans="1:19" ht="15.75" customHeight="1" x14ac:dyDescent="0.15">
      <c r="B20" s="19">
        <v>2023</v>
      </c>
      <c r="C20" s="2"/>
      <c r="D20" s="2"/>
      <c r="E20" s="2"/>
      <c r="F20" s="2"/>
      <c r="G20" s="2"/>
      <c r="H20" s="2"/>
      <c r="I20" s="2"/>
      <c r="J20" s="2"/>
    </row>
    <row r="21" spans="1:19" ht="15.75" customHeight="1" x14ac:dyDescent="0.15">
      <c r="B21" s="3" t="s">
        <v>0</v>
      </c>
      <c r="C21" s="4" t="s">
        <v>1</v>
      </c>
      <c r="D21" s="4" t="s">
        <v>2</v>
      </c>
      <c r="E21" s="4" t="s">
        <v>3</v>
      </c>
      <c r="F21" s="4" t="s">
        <v>4</v>
      </c>
      <c r="G21" s="4" t="s">
        <v>5</v>
      </c>
      <c r="H21" s="4" t="s">
        <v>6</v>
      </c>
      <c r="I21" s="4" t="s">
        <v>7</v>
      </c>
      <c r="J21" s="4" t="s">
        <v>8</v>
      </c>
      <c r="K21" s="4" t="s">
        <v>9</v>
      </c>
      <c r="L21" s="4" t="s">
        <v>10</v>
      </c>
      <c r="M21" s="4" t="s">
        <v>11</v>
      </c>
      <c r="N21" s="4" t="s">
        <v>12</v>
      </c>
      <c r="O21" s="5" t="s">
        <v>13</v>
      </c>
    </row>
    <row r="22" spans="1:19" ht="15.75" customHeight="1" x14ac:dyDescent="0.15"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7"/>
    </row>
    <row r="23" spans="1:19" ht="15.75" customHeight="1" x14ac:dyDescent="0.15">
      <c r="B23" s="6"/>
      <c r="C23" s="2">
        <v>940484.32</v>
      </c>
      <c r="D23" s="2">
        <v>267881.74</v>
      </c>
      <c r="E23" s="2">
        <v>501717.72</v>
      </c>
      <c r="F23" s="2">
        <v>280301.7</v>
      </c>
      <c r="G23" s="2">
        <v>443572.05</v>
      </c>
      <c r="H23" s="2">
        <v>601616.98</v>
      </c>
      <c r="I23" s="2">
        <v>396823.86</v>
      </c>
      <c r="J23" s="2">
        <v>423716.64</v>
      </c>
      <c r="K23" s="2">
        <v>537086.91</v>
      </c>
      <c r="L23" s="2">
        <v>321943.34000000003</v>
      </c>
      <c r="M23" s="2">
        <v>416398.21</v>
      </c>
      <c r="N23" s="2">
        <v>373271.26</v>
      </c>
      <c r="O23" s="8">
        <f>SUM(C23:N23)</f>
        <v>5504814.7299999995</v>
      </c>
    </row>
    <row r="24" spans="1:19" ht="15.75" customHeight="1" x14ac:dyDescent="0.15">
      <c r="B24" s="9" t="s">
        <v>14</v>
      </c>
      <c r="C24" s="10">
        <f t="shared" ref="C24:O24" si="4">SUM(C22:C23)</f>
        <v>940484.32</v>
      </c>
      <c r="D24" s="10">
        <f t="shared" si="4"/>
        <v>267881.74</v>
      </c>
      <c r="E24" s="10">
        <f t="shared" si="4"/>
        <v>501717.72</v>
      </c>
      <c r="F24" s="10">
        <f t="shared" si="4"/>
        <v>280301.7</v>
      </c>
      <c r="G24" s="10">
        <f t="shared" si="4"/>
        <v>443572.05</v>
      </c>
      <c r="H24" s="10">
        <f t="shared" si="4"/>
        <v>601616.98</v>
      </c>
      <c r="I24" s="10">
        <f t="shared" si="4"/>
        <v>396823.86</v>
      </c>
      <c r="J24" s="10">
        <f t="shared" si="4"/>
        <v>423716.64</v>
      </c>
      <c r="K24" s="10">
        <f t="shared" si="4"/>
        <v>537086.91</v>
      </c>
      <c r="L24" s="10">
        <f t="shared" si="4"/>
        <v>321943.34000000003</v>
      </c>
      <c r="M24" s="10">
        <f t="shared" si="4"/>
        <v>416398.21</v>
      </c>
      <c r="N24" s="10">
        <f t="shared" si="4"/>
        <v>373271.26</v>
      </c>
      <c r="O24" s="11">
        <f t="shared" si="4"/>
        <v>5504814.7299999995</v>
      </c>
    </row>
    <row r="25" spans="1:19" ht="15.75" customHeight="1" x14ac:dyDescent="0.1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9" ht="15.75" customHeight="1" x14ac:dyDescent="0.15">
      <c r="A26" s="19"/>
      <c r="B26" s="20" t="s">
        <v>22</v>
      </c>
      <c r="C26" s="21" t="s">
        <v>1</v>
      </c>
      <c r="D26" s="21" t="s">
        <v>2</v>
      </c>
      <c r="E26" s="21" t="s">
        <v>3</v>
      </c>
      <c r="F26" s="21" t="s">
        <v>4</v>
      </c>
      <c r="G26" s="21" t="s">
        <v>5</v>
      </c>
      <c r="H26" s="21" t="s">
        <v>6</v>
      </c>
      <c r="I26" s="21" t="s">
        <v>7</v>
      </c>
      <c r="J26" s="21"/>
      <c r="K26" s="21"/>
      <c r="L26" s="21"/>
      <c r="M26" s="21"/>
      <c r="N26" s="21"/>
      <c r="O26" s="22" t="s">
        <v>13</v>
      </c>
      <c r="P26" s="19"/>
      <c r="Q26" s="19"/>
      <c r="R26" s="19"/>
      <c r="S26" s="19"/>
    </row>
    <row r="27" spans="1:19" ht="15.75" customHeight="1" x14ac:dyDescent="0.15">
      <c r="A27" s="19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  <c r="P27" s="19"/>
      <c r="Q27" s="19"/>
      <c r="R27" s="19"/>
      <c r="S27" s="19"/>
    </row>
    <row r="28" spans="1:19" ht="15.75" customHeight="1" x14ac:dyDescent="0.15">
      <c r="A28" s="19"/>
      <c r="B28" s="26" t="s">
        <v>23</v>
      </c>
      <c r="C28" s="27">
        <v>183564.9</v>
      </c>
      <c r="D28" s="27">
        <v>122065.55</v>
      </c>
      <c r="E28" s="27">
        <v>147498.04999999999</v>
      </c>
      <c r="F28" s="27">
        <v>97462.45</v>
      </c>
      <c r="G28" s="27">
        <v>139784.51999999999</v>
      </c>
      <c r="H28" s="27">
        <v>141174.29999999999</v>
      </c>
      <c r="I28" s="27">
        <v>157894.6</v>
      </c>
      <c r="J28" s="27">
        <v>151120.79999999999</v>
      </c>
      <c r="K28" s="27">
        <v>131545</v>
      </c>
      <c r="L28" s="27">
        <v>116806.35</v>
      </c>
      <c r="M28" s="27">
        <v>104460.21</v>
      </c>
      <c r="N28" s="27">
        <v>100472.75</v>
      </c>
      <c r="O28" s="28">
        <f>SUM(C28:N28)</f>
        <v>1593849.48</v>
      </c>
      <c r="P28" s="19"/>
      <c r="Q28" s="19"/>
      <c r="R28" s="19"/>
      <c r="S28" s="19"/>
    </row>
    <row r="29" spans="1:19" ht="15.75" customHeight="1" x14ac:dyDescent="0.15">
      <c r="A29" s="19"/>
      <c r="B29" s="29" t="s">
        <v>24</v>
      </c>
      <c r="C29" s="30">
        <f t="shared" ref="C29:O29" si="5">SUM(C27:C28)</f>
        <v>183564.9</v>
      </c>
      <c r="D29" s="30">
        <f t="shared" si="5"/>
        <v>122065.55</v>
      </c>
      <c r="E29" s="30">
        <f t="shared" si="5"/>
        <v>147498.04999999999</v>
      </c>
      <c r="F29" s="30">
        <f t="shared" si="5"/>
        <v>97462.45</v>
      </c>
      <c r="G29" s="30">
        <f t="shared" si="5"/>
        <v>139784.51999999999</v>
      </c>
      <c r="H29" s="30">
        <f t="shared" si="5"/>
        <v>141174.29999999999</v>
      </c>
      <c r="I29" s="30">
        <f t="shared" si="5"/>
        <v>157894.6</v>
      </c>
      <c r="J29" s="30">
        <f t="shared" si="5"/>
        <v>151120.79999999999</v>
      </c>
      <c r="K29" s="30">
        <f t="shared" si="5"/>
        <v>131545</v>
      </c>
      <c r="L29" s="30">
        <f t="shared" si="5"/>
        <v>116806.35</v>
      </c>
      <c r="M29" s="30">
        <f t="shared" si="5"/>
        <v>104460.21</v>
      </c>
      <c r="N29" s="30">
        <f t="shared" si="5"/>
        <v>100472.75</v>
      </c>
      <c r="O29" s="31">
        <f t="shared" si="5"/>
        <v>1593849.48</v>
      </c>
      <c r="P29" s="19"/>
      <c r="Q29" s="19"/>
      <c r="R29" s="19"/>
      <c r="S29" s="19"/>
    </row>
    <row r="30" spans="1:19" ht="15.75" customHeight="1" x14ac:dyDescent="0.1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9" ht="15.75" customHeight="1" x14ac:dyDescent="0.15">
      <c r="B31" s="3" t="s">
        <v>15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5" t="s">
        <v>13</v>
      </c>
    </row>
    <row r="32" spans="1:19" ht="15.75" customHeight="1" x14ac:dyDescent="0.15">
      <c r="B32" s="6" t="s">
        <v>16</v>
      </c>
      <c r="C32" s="2">
        <v>56508.91</v>
      </c>
      <c r="D32" s="2">
        <v>28166.5</v>
      </c>
      <c r="E32" s="2">
        <v>37569.550000000003</v>
      </c>
      <c r="F32" s="2">
        <v>35908.75</v>
      </c>
      <c r="G32" s="2">
        <v>79678.53</v>
      </c>
      <c r="H32" s="2">
        <v>61126.879999999997</v>
      </c>
      <c r="I32" s="2">
        <v>91636.45</v>
      </c>
      <c r="J32" s="2">
        <v>111930.21</v>
      </c>
      <c r="K32" s="2">
        <v>98387.73</v>
      </c>
      <c r="L32" s="2">
        <v>112053.46</v>
      </c>
      <c r="M32" s="2">
        <v>80994.929999999993</v>
      </c>
      <c r="N32" s="2">
        <v>106785.2</v>
      </c>
      <c r="O32" s="8">
        <f t="shared" ref="O32:O36" si="6">SUM(C32:N32)</f>
        <v>900747.09999999986</v>
      </c>
    </row>
    <row r="33" spans="2:16" ht="15.75" customHeight="1" x14ac:dyDescent="0.15">
      <c r="B33" s="6" t="s">
        <v>17</v>
      </c>
      <c r="C33" s="2">
        <v>18454.900000000001</v>
      </c>
      <c r="D33" s="2">
        <v>11064.5</v>
      </c>
      <c r="E33" s="2">
        <v>16259.95</v>
      </c>
      <c r="F33" s="2">
        <v>12242.15</v>
      </c>
      <c r="G33" s="2">
        <v>13206.55</v>
      </c>
      <c r="H33" s="2">
        <v>8811.65</v>
      </c>
      <c r="I33" s="2">
        <v>11310.35</v>
      </c>
      <c r="J33" s="2">
        <v>11817.25</v>
      </c>
      <c r="K33" s="2">
        <v>7762.08</v>
      </c>
      <c r="L33" s="2">
        <v>9635</v>
      </c>
      <c r="M33" s="2">
        <v>9959.2999999999993</v>
      </c>
      <c r="N33" s="2">
        <v>11261.2</v>
      </c>
      <c r="O33" s="8">
        <f t="shared" si="6"/>
        <v>141784.88</v>
      </c>
    </row>
    <row r="34" spans="2:16" ht="15.75" customHeight="1" x14ac:dyDescent="0.15">
      <c r="B34" s="6" t="s">
        <v>25</v>
      </c>
      <c r="C34" s="2">
        <v>66244.95</v>
      </c>
      <c r="D34" s="2">
        <v>33548.300000000003</v>
      </c>
      <c r="E34" s="2">
        <v>43653.3</v>
      </c>
      <c r="F34" s="2">
        <v>30449.8</v>
      </c>
      <c r="G34" s="2">
        <v>30438.5</v>
      </c>
      <c r="H34" s="2">
        <v>24725.55</v>
      </c>
      <c r="I34" s="2">
        <v>28317.05</v>
      </c>
      <c r="J34" s="2">
        <v>27405.45</v>
      </c>
      <c r="K34" s="2">
        <v>18504.150000000001</v>
      </c>
      <c r="L34" s="2">
        <v>22347.55</v>
      </c>
      <c r="M34" s="2">
        <v>14878.55</v>
      </c>
      <c r="N34" s="2">
        <v>22241.35</v>
      </c>
      <c r="O34" s="8">
        <f t="shared" si="6"/>
        <v>362754.49999999994</v>
      </c>
    </row>
    <row r="35" spans="2:16" ht="15.75" customHeight="1" x14ac:dyDescent="0.15">
      <c r="B35" s="6" t="s">
        <v>26</v>
      </c>
      <c r="C35" s="2"/>
      <c r="D35" s="2"/>
      <c r="E35" s="2">
        <v>4812</v>
      </c>
      <c r="F35" s="2">
        <v>13784</v>
      </c>
      <c r="G35" s="2">
        <v>10274</v>
      </c>
      <c r="H35" s="2">
        <v>7035</v>
      </c>
      <c r="I35" s="2">
        <v>9844</v>
      </c>
      <c r="J35" s="2">
        <v>14724</v>
      </c>
      <c r="K35" s="2">
        <v>2386</v>
      </c>
      <c r="L35" s="2">
        <v>3323</v>
      </c>
      <c r="M35" s="2">
        <v>8148</v>
      </c>
      <c r="N35" s="2">
        <v>8642</v>
      </c>
      <c r="O35" s="8">
        <f t="shared" si="6"/>
        <v>82972</v>
      </c>
    </row>
    <row r="36" spans="2:16" ht="15.75" customHeight="1" x14ac:dyDescent="0.15">
      <c r="B36" s="6" t="s">
        <v>27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>
        <v>37107</v>
      </c>
      <c r="O36" s="8">
        <f t="shared" si="6"/>
        <v>37107</v>
      </c>
    </row>
    <row r="37" spans="2:16" ht="15.75" customHeight="1" x14ac:dyDescent="0.15"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7"/>
    </row>
    <row r="38" spans="2:16" ht="15.75" customHeight="1" x14ac:dyDescent="0.15">
      <c r="B38" s="9" t="s">
        <v>19</v>
      </c>
      <c r="C38" s="10">
        <f t="shared" ref="C38:N38" si="7">SUM(C32:C36)</f>
        <v>141208.76</v>
      </c>
      <c r="D38" s="10">
        <f t="shared" si="7"/>
        <v>72779.3</v>
      </c>
      <c r="E38" s="10">
        <f t="shared" si="7"/>
        <v>102294.8</v>
      </c>
      <c r="F38" s="10">
        <f t="shared" si="7"/>
        <v>92384.7</v>
      </c>
      <c r="G38" s="10">
        <f t="shared" si="7"/>
        <v>133597.58000000002</v>
      </c>
      <c r="H38" s="10">
        <f t="shared" si="7"/>
        <v>101699.08</v>
      </c>
      <c r="I38" s="10">
        <f t="shared" si="7"/>
        <v>141107.85</v>
      </c>
      <c r="J38" s="10">
        <f t="shared" si="7"/>
        <v>165876.91</v>
      </c>
      <c r="K38" s="10">
        <f t="shared" si="7"/>
        <v>127039.95999999999</v>
      </c>
      <c r="L38" s="10">
        <f t="shared" si="7"/>
        <v>147359.01</v>
      </c>
      <c r="M38" s="10">
        <f t="shared" si="7"/>
        <v>113980.78</v>
      </c>
      <c r="N38" s="10">
        <f t="shared" si="7"/>
        <v>186036.75</v>
      </c>
      <c r="O38" s="11">
        <f>SUM(C38:N38)</f>
        <v>1525365.48</v>
      </c>
      <c r="P38" s="32"/>
    </row>
    <row r="39" spans="2:16" ht="15.75" customHeight="1" x14ac:dyDescent="0.1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6" ht="15.75" customHeight="1" x14ac:dyDescent="0.15">
      <c r="B40" s="3" t="s">
        <v>21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5" t="s">
        <v>13</v>
      </c>
    </row>
    <row r="41" spans="2:16" ht="15.75" customHeight="1" x14ac:dyDescent="0.15"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8">
        <f t="shared" ref="O41:O51" si="8">SUM(C41:N41)</f>
        <v>0</v>
      </c>
    </row>
    <row r="42" spans="2:16" ht="15.75" customHeight="1" x14ac:dyDescent="0.15"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8">
        <f t="shared" si="8"/>
        <v>0</v>
      </c>
    </row>
    <row r="43" spans="2:16" ht="15.75" customHeight="1" x14ac:dyDescent="0.15">
      <c r="B43" s="6" t="s">
        <v>28</v>
      </c>
      <c r="C43" s="2">
        <v>31353.41</v>
      </c>
      <c r="D43" s="2">
        <v>33057.4</v>
      </c>
      <c r="E43" s="2">
        <v>12823</v>
      </c>
      <c r="F43" s="2">
        <v>15559.29</v>
      </c>
      <c r="G43" s="2">
        <v>33312.19</v>
      </c>
      <c r="H43" s="2">
        <v>11395.11</v>
      </c>
      <c r="I43" s="2">
        <v>21152.38</v>
      </c>
      <c r="J43" s="2">
        <v>30597.33</v>
      </c>
      <c r="K43" s="2">
        <v>20170</v>
      </c>
      <c r="L43" s="2">
        <v>18927</v>
      </c>
      <c r="M43" s="2">
        <v>18483</v>
      </c>
      <c r="N43" s="2">
        <v>29885.75</v>
      </c>
      <c r="O43" s="8">
        <f t="shared" si="8"/>
        <v>276715.86000000004</v>
      </c>
    </row>
    <row r="44" spans="2:16" ht="15.75" customHeight="1" x14ac:dyDescent="0.15">
      <c r="B44" s="6" t="s">
        <v>29</v>
      </c>
      <c r="C44" s="2">
        <v>1325</v>
      </c>
      <c r="D44" s="2">
        <v>1669.76</v>
      </c>
      <c r="E44" s="2">
        <v>3082.67</v>
      </c>
      <c r="F44" s="2">
        <v>3519.44</v>
      </c>
      <c r="G44" s="2">
        <v>3320.19</v>
      </c>
      <c r="H44" s="2">
        <v>3853.47</v>
      </c>
      <c r="I44" s="2">
        <v>19656.009999999998</v>
      </c>
      <c r="J44" s="2">
        <v>26421.74</v>
      </c>
      <c r="K44" s="2">
        <v>27367.18</v>
      </c>
      <c r="L44" s="2">
        <v>30588.73</v>
      </c>
      <c r="M44" s="2">
        <v>23017.47</v>
      </c>
      <c r="N44" s="2">
        <v>7085.09</v>
      </c>
      <c r="O44" s="8">
        <f t="shared" si="8"/>
        <v>150906.74999999997</v>
      </c>
    </row>
    <row r="45" spans="2:16" ht="15.75" customHeight="1" x14ac:dyDescent="0.15">
      <c r="B45" s="6"/>
      <c r="C45" s="2"/>
      <c r="D45" s="2"/>
      <c r="E45" s="1"/>
      <c r="F45" s="2"/>
      <c r="G45" s="2"/>
      <c r="H45" s="2"/>
      <c r="I45" s="2"/>
      <c r="J45" s="2"/>
      <c r="K45" s="2"/>
      <c r="L45" s="2"/>
      <c r="M45" s="2"/>
      <c r="N45" s="2"/>
      <c r="O45" s="8">
        <f t="shared" si="8"/>
        <v>0</v>
      </c>
    </row>
    <row r="46" spans="2:16" ht="15.75" customHeight="1" x14ac:dyDescent="0.15">
      <c r="B46" s="6" t="s">
        <v>30</v>
      </c>
      <c r="C46" s="2">
        <v>9532.02</v>
      </c>
      <c r="D46" s="2">
        <v>4519.2700000000004</v>
      </c>
      <c r="E46" s="2">
        <v>4573.82</v>
      </c>
      <c r="F46" s="2">
        <v>4521.82</v>
      </c>
      <c r="G46" s="2">
        <v>4625.82</v>
      </c>
      <c r="H46" s="2">
        <v>4970.45</v>
      </c>
      <c r="I46" s="2">
        <v>4854.5200000000004</v>
      </c>
      <c r="J46" s="2">
        <v>4972.08</v>
      </c>
      <c r="K46" s="2">
        <v>5011.09</v>
      </c>
      <c r="L46" s="2">
        <v>6170.73</v>
      </c>
      <c r="M46" s="2">
        <v>6594.5</v>
      </c>
      <c r="N46" s="2">
        <v>6592.43</v>
      </c>
      <c r="O46" s="8">
        <f t="shared" si="8"/>
        <v>66938.549999999988</v>
      </c>
    </row>
    <row r="47" spans="2:16" ht="15.75" customHeight="1" x14ac:dyDescent="0.15">
      <c r="B47" s="6" t="s">
        <v>31</v>
      </c>
      <c r="C47" s="2">
        <v>250.16</v>
      </c>
      <c r="D47" s="2">
        <v>250.16</v>
      </c>
      <c r="E47" s="2">
        <v>250.16</v>
      </c>
      <c r="F47" s="2">
        <v>250.16</v>
      </c>
      <c r="G47" s="2">
        <v>250.16</v>
      </c>
      <c r="H47" s="2">
        <v>250.16</v>
      </c>
      <c r="I47" s="2">
        <v>250.16</v>
      </c>
      <c r="J47" s="2">
        <v>250.16</v>
      </c>
      <c r="K47" s="2">
        <v>250.16</v>
      </c>
      <c r="L47" s="2">
        <v>0</v>
      </c>
      <c r="M47" s="2">
        <v>140.97999999999999</v>
      </c>
      <c r="N47" s="2">
        <v>140.97999999999999</v>
      </c>
      <c r="O47" s="8">
        <f t="shared" si="8"/>
        <v>2533.4</v>
      </c>
    </row>
    <row r="48" spans="2:16" ht="15.75" customHeight="1" x14ac:dyDescent="0.15">
      <c r="B48" s="6" t="s">
        <v>32</v>
      </c>
      <c r="C48" s="2">
        <v>1060</v>
      </c>
      <c r="D48" s="2">
        <v>1060</v>
      </c>
      <c r="E48" s="2">
        <v>1060</v>
      </c>
      <c r="F48" s="2">
        <v>1060</v>
      </c>
      <c r="G48" s="2">
        <v>1060</v>
      </c>
      <c r="H48" s="2">
        <v>1060</v>
      </c>
      <c r="I48" s="2">
        <v>1060</v>
      </c>
      <c r="J48" s="2">
        <v>1060</v>
      </c>
      <c r="K48" s="2">
        <v>1060</v>
      </c>
      <c r="L48" s="2">
        <v>1060</v>
      </c>
      <c r="M48" s="2">
        <v>481.07</v>
      </c>
      <c r="N48" s="2">
        <v>173.32</v>
      </c>
      <c r="O48" s="8">
        <f t="shared" si="8"/>
        <v>11254.39</v>
      </c>
    </row>
    <row r="49" spans="1:19" ht="15.75" customHeight="1" x14ac:dyDescent="0.15">
      <c r="B49" s="6" t="s">
        <v>33</v>
      </c>
      <c r="C49" s="2"/>
      <c r="D49" s="2"/>
      <c r="E49" s="2"/>
      <c r="F49" s="2">
        <v>389</v>
      </c>
      <c r="G49" s="2"/>
      <c r="H49" s="2"/>
      <c r="I49" s="2"/>
      <c r="J49" s="2"/>
      <c r="K49" s="2"/>
      <c r="L49" s="2"/>
      <c r="M49" s="2"/>
      <c r="N49" s="2"/>
      <c r="O49" s="8">
        <f t="shared" si="8"/>
        <v>389</v>
      </c>
    </row>
    <row r="50" spans="1:19" ht="15.75" customHeight="1" x14ac:dyDescent="0.15">
      <c r="B50" s="6" t="s">
        <v>34</v>
      </c>
      <c r="C50" s="2">
        <v>1205.3499999999999</v>
      </c>
      <c r="D50" s="2">
        <v>616.14</v>
      </c>
      <c r="E50" s="2">
        <v>802.68</v>
      </c>
      <c r="F50" s="2">
        <v>560.02</v>
      </c>
      <c r="G50" s="2">
        <v>559.65</v>
      </c>
      <c r="H50" s="2">
        <v>450.68</v>
      </c>
      <c r="I50" s="2">
        <v>520.83000000000004</v>
      </c>
      <c r="J50" s="2">
        <v>504.45</v>
      </c>
      <c r="K50" s="2">
        <v>339.28</v>
      </c>
      <c r="L50" s="2">
        <v>411.23</v>
      </c>
      <c r="M50" s="2">
        <v>322.35000000000002</v>
      </c>
      <c r="N50" s="2"/>
      <c r="O50" s="8">
        <f t="shared" si="8"/>
        <v>6292.66</v>
      </c>
    </row>
    <row r="51" spans="1:19" ht="15.75" customHeight="1" x14ac:dyDescent="0.15">
      <c r="B51" s="6" t="s">
        <v>35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8">
        <f t="shared" si="8"/>
        <v>0</v>
      </c>
    </row>
    <row r="52" spans="1:19" ht="15.75" customHeight="1" x14ac:dyDescent="0.15">
      <c r="B52" s="9" t="s">
        <v>36</v>
      </c>
      <c r="C52" s="10">
        <f t="shared" ref="C52:O52" si="9">SUM(C41:C51)</f>
        <v>44725.94</v>
      </c>
      <c r="D52" s="10">
        <f t="shared" si="9"/>
        <v>41172.73000000001</v>
      </c>
      <c r="E52" s="10">
        <f t="shared" si="9"/>
        <v>22592.329999999998</v>
      </c>
      <c r="F52" s="10">
        <f t="shared" si="9"/>
        <v>25859.73</v>
      </c>
      <c r="G52" s="10">
        <f t="shared" si="9"/>
        <v>43128.010000000009</v>
      </c>
      <c r="H52" s="10">
        <f t="shared" si="9"/>
        <v>21979.87</v>
      </c>
      <c r="I52" s="10">
        <f t="shared" si="9"/>
        <v>47493.900000000009</v>
      </c>
      <c r="J52" s="10">
        <f t="shared" si="9"/>
        <v>63805.760000000009</v>
      </c>
      <c r="K52" s="10">
        <f t="shared" si="9"/>
        <v>54197.710000000006</v>
      </c>
      <c r="L52" s="10">
        <f t="shared" si="9"/>
        <v>57157.689999999995</v>
      </c>
      <c r="M52" s="10">
        <f t="shared" si="9"/>
        <v>49039.37</v>
      </c>
      <c r="N52" s="10">
        <f t="shared" si="9"/>
        <v>43877.57</v>
      </c>
      <c r="O52" s="11">
        <f t="shared" si="9"/>
        <v>515030.61</v>
      </c>
      <c r="P52" s="32"/>
    </row>
    <row r="53" spans="1:19" ht="15.75" customHeight="1" x14ac:dyDescent="0.1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9" ht="15.75" customHeight="1" x14ac:dyDescent="0.15">
      <c r="B54" s="13" t="s">
        <v>37</v>
      </c>
      <c r="C54" s="14">
        <f t="shared" ref="C54:N54" si="10">SUM(C38-C52)</f>
        <v>96482.82</v>
      </c>
      <c r="D54" s="14">
        <f t="shared" si="10"/>
        <v>31606.569999999992</v>
      </c>
      <c r="E54" s="14">
        <f t="shared" si="10"/>
        <v>79702.47</v>
      </c>
      <c r="F54" s="14">
        <f t="shared" si="10"/>
        <v>66524.97</v>
      </c>
      <c r="G54" s="14">
        <f t="shared" si="10"/>
        <v>90469.57</v>
      </c>
      <c r="H54" s="14">
        <f t="shared" si="10"/>
        <v>79719.210000000006</v>
      </c>
      <c r="I54" s="14">
        <f t="shared" si="10"/>
        <v>93613.95</v>
      </c>
      <c r="J54" s="14">
        <f t="shared" si="10"/>
        <v>102071.15</v>
      </c>
      <c r="K54" s="14">
        <f t="shared" si="10"/>
        <v>72842.249999999985</v>
      </c>
      <c r="L54" s="14">
        <f t="shared" si="10"/>
        <v>90201.32</v>
      </c>
      <c r="M54" s="14">
        <f t="shared" si="10"/>
        <v>64941.409999999996</v>
      </c>
      <c r="N54" s="14">
        <f t="shared" si="10"/>
        <v>142159.18</v>
      </c>
      <c r="O54" s="15">
        <f t="shared" ref="O54:O55" si="11">SUM(C54:N54)</f>
        <v>1010334.8700000001</v>
      </c>
    </row>
    <row r="55" spans="1:19" ht="15.75" customHeight="1" x14ac:dyDescent="0.15">
      <c r="B55" s="13" t="s">
        <v>20</v>
      </c>
      <c r="C55" s="14">
        <f t="shared" ref="C55:N55" si="12">SUM(C24+C29+C38-C52)</f>
        <v>1220532.04</v>
      </c>
      <c r="D55" s="14">
        <f t="shared" si="12"/>
        <v>421553.86</v>
      </c>
      <c r="E55" s="14">
        <f t="shared" si="12"/>
        <v>728918.24000000011</v>
      </c>
      <c r="F55" s="14">
        <f t="shared" si="12"/>
        <v>444289.12000000005</v>
      </c>
      <c r="G55" s="14">
        <f t="shared" si="12"/>
        <v>673826.1399999999</v>
      </c>
      <c r="H55" s="14">
        <f t="shared" si="12"/>
        <v>822510.49</v>
      </c>
      <c r="I55" s="14">
        <f t="shared" si="12"/>
        <v>648332.40999999992</v>
      </c>
      <c r="J55" s="14">
        <f t="shared" si="12"/>
        <v>676908.59</v>
      </c>
      <c r="K55" s="14">
        <f t="shared" si="12"/>
        <v>741474.16</v>
      </c>
      <c r="L55" s="14">
        <f t="shared" si="12"/>
        <v>528951.01000000013</v>
      </c>
      <c r="M55" s="14">
        <f t="shared" si="12"/>
        <v>585799.83000000007</v>
      </c>
      <c r="N55" s="14">
        <f t="shared" si="12"/>
        <v>615903.19000000006</v>
      </c>
      <c r="O55" s="15">
        <f t="shared" si="11"/>
        <v>8108999.080000001</v>
      </c>
    </row>
    <row r="56" spans="1:19" ht="15.75" customHeight="1" x14ac:dyDescent="0.15">
      <c r="C56" s="2"/>
      <c r="D56" s="2"/>
      <c r="E56" s="2"/>
      <c r="F56" s="2"/>
      <c r="G56" s="2"/>
      <c r="H56" s="2"/>
      <c r="I56" s="2"/>
      <c r="J56" s="2"/>
    </row>
    <row r="57" spans="1:19" ht="15.75" customHeight="1" x14ac:dyDescent="0.15">
      <c r="A57" s="19"/>
      <c r="B57" s="33">
        <v>2024</v>
      </c>
      <c r="C57" s="34"/>
      <c r="D57" s="34"/>
      <c r="E57" s="34"/>
      <c r="F57" s="34"/>
      <c r="G57" s="34"/>
      <c r="H57" s="34"/>
      <c r="I57" s="34"/>
      <c r="J57" s="34"/>
      <c r="K57" s="35"/>
      <c r="L57" s="35"/>
      <c r="M57" s="35"/>
      <c r="N57" s="35"/>
      <c r="O57" s="35"/>
      <c r="P57" s="19"/>
      <c r="Q57" s="19"/>
      <c r="R57" s="19"/>
      <c r="S57" s="19"/>
    </row>
    <row r="58" spans="1:19" ht="15.75" customHeight="1" x14ac:dyDescent="0.15">
      <c r="A58" s="36"/>
      <c r="B58" s="37" t="s">
        <v>0</v>
      </c>
      <c r="C58" s="38" t="s">
        <v>1</v>
      </c>
      <c r="D58" s="38" t="s">
        <v>2</v>
      </c>
      <c r="E58" s="38" t="s">
        <v>3</v>
      </c>
      <c r="F58" s="38" t="s">
        <v>4</v>
      </c>
      <c r="G58" s="38" t="s">
        <v>5</v>
      </c>
      <c r="H58" s="38" t="s">
        <v>6</v>
      </c>
      <c r="I58" s="38" t="s">
        <v>7</v>
      </c>
      <c r="J58" s="38" t="s">
        <v>8</v>
      </c>
      <c r="K58" s="38" t="s">
        <v>9</v>
      </c>
      <c r="L58" s="38" t="s">
        <v>10</v>
      </c>
      <c r="M58" s="38" t="s">
        <v>11</v>
      </c>
      <c r="N58" s="38" t="s">
        <v>12</v>
      </c>
      <c r="O58" s="39" t="s">
        <v>13</v>
      </c>
      <c r="P58" s="19"/>
      <c r="Q58" s="19"/>
      <c r="R58" s="19"/>
      <c r="S58" s="19"/>
    </row>
    <row r="59" spans="1:19" ht="15.75" customHeight="1" x14ac:dyDescent="0.15">
      <c r="A59" s="36"/>
      <c r="B59" s="19"/>
      <c r="C59" s="1"/>
      <c r="D59" s="1"/>
      <c r="E59" s="1"/>
      <c r="F59" s="1"/>
      <c r="G59" s="1"/>
      <c r="H59" s="1"/>
      <c r="I59" s="1"/>
      <c r="J59" s="1"/>
      <c r="K59" s="1"/>
      <c r="L59" s="40"/>
      <c r="M59" s="40"/>
      <c r="N59" s="40"/>
      <c r="O59" s="36"/>
      <c r="P59" s="19"/>
      <c r="Q59" s="19"/>
      <c r="R59" s="19"/>
      <c r="S59" s="19"/>
    </row>
    <row r="60" spans="1:19" ht="15.75" customHeight="1" x14ac:dyDescent="0.15">
      <c r="A60" s="36"/>
      <c r="B60" s="19"/>
      <c r="C60" s="40">
        <v>464078.16</v>
      </c>
      <c r="D60" s="40">
        <v>369856.96</v>
      </c>
      <c r="E60" s="40">
        <v>447651.62</v>
      </c>
      <c r="F60" s="40">
        <v>408010.88</v>
      </c>
      <c r="G60" s="40">
        <v>399093.48</v>
      </c>
      <c r="H60" s="40">
        <v>572369.56000000006</v>
      </c>
      <c r="I60" s="40">
        <v>460617.92</v>
      </c>
      <c r="J60" s="40">
        <v>451015.18</v>
      </c>
      <c r="K60" s="40">
        <v>700216.77</v>
      </c>
      <c r="L60" s="41">
        <v>614510.48</v>
      </c>
      <c r="M60" s="41">
        <v>575973.07999999996</v>
      </c>
      <c r="N60" s="41">
        <v>917979.96</v>
      </c>
      <c r="O60" s="42">
        <f>SUM(C60:N60)</f>
        <v>6381374.0499999998</v>
      </c>
      <c r="P60" s="19"/>
      <c r="Q60" s="19"/>
      <c r="R60" s="19"/>
      <c r="S60" s="19"/>
    </row>
    <row r="61" spans="1:19" ht="15.75" customHeight="1" x14ac:dyDescent="0.15">
      <c r="A61" s="36"/>
      <c r="B61" s="43" t="s">
        <v>14</v>
      </c>
      <c r="C61" s="44">
        <f t="shared" ref="C61:K61" si="13">SUM(C60)</f>
        <v>464078.16</v>
      </c>
      <c r="D61" s="44">
        <f t="shared" si="13"/>
        <v>369856.96</v>
      </c>
      <c r="E61" s="44">
        <f t="shared" si="13"/>
        <v>447651.62</v>
      </c>
      <c r="F61" s="44">
        <f t="shared" si="13"/>
        <v>408010.88</v>
      </c>
      <c r="G61" s="44">
        <f t="shared" si="13"/>
        <v>399093.48</v>
      </c>
      <c r="H61" s="44">
        <f t="shared" si="13"/>
        <v>572369.56000000006</v>
      </c>
      <c r="I61" s="44">
        <f t="shared" si="13"/>
        <v>460617.92</v>
      </c>
      <c r="J61" s="44">
        <f t="shared" si="13"/>
        <v>451015.18</v>
      </c>
      <c r="K61" s="44">
        <f t="shared" si="13"/>
        <v>700216.77</v>
      </c>
      <c r="L61" s="44">
        <f t="shared" ref="L61:O61" si="14">SUM(L59:L60)</f>
        <v>614510.48</v>
      </c>
      <c r="M61" s="44">
        <f t="shared" si="14"/>
        <v>575973.07999999996</v>
      </c>
      <c r="N61" s="44">
        <f t="shared" si="14"/>
        <v>917979.96</v>
      </c>
      <c r="O61" s="45">
        <f t="shared" si="14"/>
        <v>6381374.0499999998</v>
      </c>
      <c r="P61" s="19"/>
      <c r="Q61" s="19"/>
      <c r="R61" s="19"/>
      <c r="S61" s="19"/>
    </row>
    <row r="62" spans="1:19" ht="15.75" customHeight="1" x14ac:dyDescent="0.15">
      <c r="A62" s="19"/>
      <c r="B62" s="19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19"/>
      <c r="P62" s="19"/>
      <c r="Q62" s="19"/>
      <c r="R62" s="19"/>
      <c r="S62" s="19"/>
    </row>
    <row r="63" spans="1:19" ht="15.75" customHeight="1" x14ac:dyDescent="0.15">
      <c r="A63" s="36"/>
      <c r="B63" s="20" t="s">
        <v>22</v>
      </c>
      <c r="C63" s="21" t="s">
        <v>1</v>
      </c>
      <c r="D63" s="21" t="s">
        <v>2</v>
      </c>
      <c r="E63" s="21" t="s">
        <v>3</v>
      </c>
      <c r="F63" s="21" t="s">
        <v>4</v>
      </c>
      <c r="G63" s="21" t="s">
        <v>5</v>
      </c>
      <c r="H63" s="21" t="s">
        <v>6</v>
      </c>
      <c r="I63" s="21" t="s">
        <v>7</v>
      </c>
      <c r="J63" s="21" t="s">
        <v>8</v>
      </c>
      <c r="K63" s="21" t="s">
        <v>9</v>
      </c>
      <c r="L63" s="21" t="s">
        <v>10</v>
      </c>
      <c r="M63" s="21" t="s">
        <v>11</v>
      </c>
      <c r="N63" s="21" t="s">
        <v>12</v>
      </c>
      <c r="O63" s="22" t="s">
        <v>13</v>
      </c>
      <c r="P63" s="19"/>
      <c r="Q63" s="19"/>
      <c r="R63" s="19"/>
      <c r="S63" s="19"/>
    </row>
    <row r="64" spans="1:19" ht="15.75" customHeight="1" x14ac:dyDescent="0.15">
      <c r="A64" s="36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5"/>
      <c r="P64" s="19"/>
      <c r="Q64" s="19"/>
      <c r="R64" s="19"/>
      <c r="S64" s="19"/>
    </row>
    <row r="65" spans="1:19" ht="15.75" customHeight="1" x14ac:dyDescent="0.15">
      <c r="A65" s="36"/>
      <c r="B65" s="26" t="s">
        <v>22</v>
      </c>
      <c r="C65" s="27">
        <v>140164.9</v>
      </c>
      <c r="D65" s="27">
        <v>109791.85</v>
      </c>
      <c r="E65" s="27">
        <v>106922.1</v>
      </c>
      <c r="F65" s="27">
        <v>98437.9</v>
      </c>
      <c r="G65" s="27">
        <v>98738.03</v>
      </c>
      <c r="H65" s="27">
        <v>104724.5</v>
      </c>
      <c r="I65" s="46">
        <v>60873.1</v>
      </c>
      <c r="J65" s="46">
        <v>56239</v>
      </c>
      <c r="K65" s="46">
        <v>43290.8</v>
      </c>
      <c r="L65" s="47">
        <v>45818.65</v>
      </c>
      <c r="M65" s="47">
        <v>44012.5</v>
      </c>
      <c r="N65" s="47">
        <v>46131.4</v>
      </c>
      <c r="O65" s="28">
        <f t="shared" ref="O65:O66" si="15">SUM(C65:N65)</f>
        <v>955144.7300000001</v>
      </c>
      <c r="P65" s="19"/>
      <c r="Q65" s="19"/>
      <c r="R65" s="19"/>
      <c r="S65" s="19"/>
    </row>
    <row r="66" spans="1:19" ht="13" x14ac:dyDescent="0.15">
      <c r="A66" s="36"/>
      <c r="B66" s="29" t="s">
        <v>24</v>
      </c>
      <c r="C66" s="30">
        <f t="shared" ref="C66:N66" si="16">SUM(C65)</f>
        <v>140164.9</v>
      </c>
      <c r="D66" s="30">
        <f t="shared" si="16"/>
        <v>109791.85</v>
      </c>
      <c r="E66" s="30">
        <f t="shared" si="16"/>
        <v>106922.1</v>
      </c>
      <c r="F66" s="30">
        <f t="shared" si="16"/>
        <v>98437.9</v>
      </c>
      <c r="G66" s="30">
        <f t="shared" si="16"/>
        <v>98738.03</v>
      </c>
      <c r="H66" s="30">
        <f t="shared" si="16"/>
        <v>104724.5</v>
      </c>
      <c r="I66" s="30">
        <f t="shared" si="16"/>
        <v>60873.1</v>
      </c>
      <c r="J66" s="30">
        <f t="shared" si="16"/>
        <v>56239</v>
      </c>
      <c r="K66" s="30">
        <f t="shared" si="16"/>
        <v>43290.8</v>
      </c>
      <c r="L66" s="30">
        <f t="shared" si="16"/>
        <v>45818.65</v>
      </c>
      <c r="M66" s="30">
        <f t="shared" si="16"/>
        <v>44012.5</v>
      </c>
      <c r="N66" s="30">
        <f t="shared" si="16"/>
        <v>46131.4</v>
      </c>
      <c r="O66" s="30">
        <f t="shared" si="15"/>
        <v>955144.7300000001</v>
      </c>
      <c r="P66" s="19"/>
      <c r="Q66" s="19"/>
      <c r="R66" s="19"/>
      <c r="S66" s="19"/>
    </row>
    <row r="67" spans="1:19" ht="13" x14ac:dyDescent="0.15">
      <c r="A67" s="19"/>
      <c r="B67" s="19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19"/>
      <c r="P67" s="19"/>
      <c r="Q67" s="19"/>
      <c r="R67" s="19"/>
      <c r="S67" s="19"/>
    </row>
    <row r="68" spans="1:19" ht="13" x14ac:dyDescent="0.15">
      <c r="A68" s="36"/>
      <c r="B68" s="37" t="s">
        <v>15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39" t="s">
        <v>13</v>
      </c>
      <c r="P68" s="19"/>
      <c r="Q68" s="19"/>
      <c r="R68" s="19"/>
      <c r="S68" s="19"/>
    </row>
    <row r="69" spans="1:19" ht="13" x14ac:dyDescent="0.15">
      <c r="A69" s="36"/>
      <c r="B69" s="19" t="s">
        <v>38</v>
      </c>
      <c r="C69" s="41">
        <v>22248.7</v>
      </c>
      <c r="D69" s="41">
        <v>15416.15</v>
      </c>
      <c r="E69" s="41">
        <v>22875.85</v>
      </c>
      <c r="F69" s="41">
        <v>11558.5</v>
      </c>
      <c r="G69" s="41">
        <v>17748.650000000001</v>
      </c>
      <c r="H69" s="41">
        <v>20601.400000000001</v>
      </c>
      <c r="I69" s="48">
        <v>41003.1</v>
      </c>
      <c r="J69" s="48">
        <v>53110.3</v>
      </c>
      <c r="K69" s="48">
        <v>46306.6</v>
      </c>
      <c r="L69" s="41">
        <v>55414.65</v>
      </c>
      <c r="M69" s="41">
        <v>37309.300000000003</v>
      </c>
      <c r="N69" s="41">
        <v>24742.05</v>
      </c>
      <c r="O69" s="42">
        <f t="shared" ref="O69:O74" si="17">SUM(C69:N69)</f>
        <v>368335.25</v>
      </c>
      <c r="P69" s="19"/>
      <c r="Q69" s="19"/>
      <c r="R69" s="19"/>
      <c r="S69" s="19"/>
    </row>
    <row r="70" spans="1:19" ht="13" x14ac:dyDescent="0.15">
      <c r="A70" s="36"/>
      <c r="B70" s="19" t="s">
        <v>17</v>
      </c>
      <c r="C70" s="41">
        <v>9284.4</v>
      </c>
      <c r="D70" s="41">
        <v>8435.1</v>
      </c>
      <c r="E70" s="41">
        <v>11536.15</v>
      </c>
      <c r="F70" s="41">
        <v>8012.7</v>
      </c>
      <c r="G70" s="41">
        <v>8237.7000000000007</v>
      </c>
      <c r="H70" s="41">
        <v>6668.2</v>
      </c>
      <c r="I70" s="48">
        <v>6842.9</v>
      </c>
      <c r="J70" s="48">
        <v>7722.4</v>
      </c>
      <c r="K70" s="48">
        <v>9181.36</v>
      </c>
      <c r="L70" s="41">
        <v>11047.75</v>
      </c>
      <c r="M70" s="41">
        <v>9012.2000000000007</v>
      </c>
      <c r="N70" s="41">
        <v>15788.35</v>
      </c>
      <c r="O70" s="42">
        <f t="shared" si="17"/>
        <v>111769.21</v>
      </c>
      <c r="P70" s="19"/>
      <c r="Q70" s="19"/>
      <c r="R70" s="19"/>
      <c r="S70" s="19"/>
    </row>
    <row r="71" spans="1:19" ht="13" x14ac:dyDescent="0.15">
      <c r="A71" s="36"/>
      <c r="B71" s="19" t="s">
        <v>26</v>
      </c>
      <c r="C71" s="41">
        <v>6159</v>
      </c>
      <c r="D71" s="41">
        <v>3865</v>
      </c>
      <c r="E71" s="41">
        <v>8643</v>
      </c>
      <c r="F71" s="41">
        <v>6454</v>
      </c>
      <c r="G71" s="41">
        <v>6716</v>
      </c>
      <c r="H71" s="41">
        <v>9459</v>
      </c>
      <c r="I71" s="48">
        <v>7799</v>
      </c>
      <c r="J71" s="48">
        <v>14490.11</v>
      </c>
      <c r="K71" s="48">
        <v>10201</v>
      </c>
      <c r="L71" s="41">
        <v>11739</v>
      </c>
      <c r="M71" s="41">
        <v>12382</v>
      </c>
      <c r="N71" s="41">
        <v>21123</v>
      </c>
      <c r="O71" s="42">
        <f t="shared" si="17"/>
        <v>119030.11</v>
      </c>
      <c r="P71" s="19"/>
      <c r="Q71" s="19"/>
      <c r="R71" s="19"/>
      <c r="S71" s="19"/>
    </row>
    <row r="72" spans="1:19" ht="13" x14ac:dyDescent="0.15">
      <c r="A72" s="36"/>
      <c r="B72" s="19" t="s">
        <v>39</v>
      </c>
      <c r="C72" s="40">
        <v>111613.39</v>
      </c>
      <c r="D72" s="40">
        <v>78966.09</v>
      </c>
      <c r="E72" s="41">
        <v>107049.23</v>
      </c>
      <c r="F72" s="41">
        <v>67607.41</v>
      </c>
      <c r="G72" s="41">
        <v>88974.43</v>
      </c>
      <c r="H72" s="41">
        <v>89178.95</v>
      </c>
      <c r="I72" s="41">
        <v>84541.91</v>
      </c>
      <c r="J72" s="41">
        <v>129929.52</v>
      </c>
      <c r="K72" s="41">
        <v>132987.39000000001</v>
      </c>
      <c r="L72" s="41">
        <v>178553.87</v>
      </c>
      <c r="M72" s="41">
        <v>202398.6</v>
      </c>
      <c r="N72" s="41">
        <v>214393.51</v>
      </c>
      <c r="O72" s="42">
        <f t="shared" si="17"/>
        <v>1486194.3</v>
      </c>
      <c r="P72" s="19"/>
      <c r="Q72" s="19"/>
      <c r="R72" s="19"/>
      <c r="S72" s="19"/>
    </row>
    <row r="73" spans="1:19" ht="13" x14ac:dyDescent="0.15">
      <c r="B73" s="49" t="s">
        <v>40</v>
      </c>
      <c r="C73" s="50">
        <v>29369.25</v>
      </c>
      <c r="D73" s="50">
        <v>10374</v>
      </c>
      <c r="E73" s="50">
        <v>7847</v>
      </c>
      <c r="F73" s="50">
        <v>8778</v>
      </c>
      <c r="G73" s="50">
        <v>29925</v>
      </c>
      <c r="H73" s="50">
        <v>51205</v>
      </c>
      <c r="I73" s="50">
        <v>59292</v>
      </c>
      <c r="J73" s="50">
        <v>99917</v>
      </c>
      <c r="K73" s="50">
        <v>129304</v>
      </c>
      <c r="L73" s="50">
        <v>161235.76999999999</v>
      </c>
      <c r="M73" s="50">
        <v>135507.39000000001</v>
      </c>
      <c r="N73" s="51">
        <v>115043.42</v>
      </c>
      <c r="O73" s="52">
        <f t="shared" si="17"/>
        <v>837797.83000000007</v>
      </c>
    </row>
    <row r="74" spans="1:19" ht="13" x14ac:dyDescent="0.15">
      <c r="A74" s="36"/>
      <c r="B74" s="19" t="s">
        <v>41</v>
      </c>
      <c r="C74" s="41"/>
      <c r="D74" s="41"/>
      <c r="E74" s="41"/>
      <c r="F74" s="41"/>
      <c r="G74" s="41"/>
      <c r="H74" s="41"/>
      <c r="I74" s="41"/>
      <c r="J74" s="41">
        <v>77163</v>
      </c>
      <c r="K74" s="32">
        <v>40935</v>
      </c>
      <c r="L74" s="41">
        <v>79444</v>
      </c>
      <c r="M74" s="41">
        <v>118691.66</v>
      </c>
      <c r="N74" s="41">
        <v>286415.42</v>
      </c>
      <c r="O74" s="42">
        <f t="shared" si="17"/>
        <v>602649.08000000007</v>
      </c>
      <c r="P74" s="19"/>
      <c r="Q74" s="19"/>
      <c r="R74" s="19"/>
      <c r="S74" s="19"/>
    </row>
    <row r="75" spans="1:19" ht="13" x14ac:dyDescent="0.15">
      <c r="A75" s="36"/>
      <c r="B75" s="19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36"/>
      <c r="P75" s="19"/>
      <c r="Q75" s="19"/>
      <c r="R75" s="19"/>
      <c r="S75" s="19"/>
    </row>
    <row r="76" spans="1:19" ht="13" x14ac:dyDescent="0.15">
      <c r="A76" s="36"/>
      <c r="B76" s="43" t="s">
        <v>19</v>
      </c>
      <c r="C76" s="44">
        <f t="shared" ref="C76:N76" si="18">SUM(C69:C74)</f>
        <v>178674.74</v>
      </c>
      <c r="D76" s="44">
        <f t="shared" si="18"/>
        <v>117056.34</v>
      </c>
      <c r="E76" s="44">
        <f t="shared" si="18"/>
        <v>157951.22999999998</v>
      </c>
      <c r="F76" s="44">
        <f t="shared" si="18"/>
        <v>102410.61</v>
      </c>
      <c r="G76" s="44">
        <f t="shared" si="18"/>
        <v>151601.78</v>
      </c>
      <c r="H76" s="44">
        <f t="shared" si="18"/>
        <v>177112.55</v>
      </c>
      <c r="I76" s="44">
        <f t="shared" si="18"/>
        <v>199478.91</v>
      </c>
      <c r="J76" s="44">
        <f t="shared" si="18"/>
        <v>382332.33</v>
      </c>
      <c r="K76" s="44">
        <f t="shared" si="18"/>
        <v>368915.35</v>
      </c>
      <c r="L76" s="44">
        <f t="shared" si="18"/>
        <v>497435.04</v>
      </c>
      <c r="M76" s="44">
        <f t="shared" si="18"/>
        <v>515301.15</v>
      </c>
      <c r="N76" s="44">
        <f t="shared" si="18"/>
        <v>677505.75</v>
      </c>
      <c r="O76" s="45">
        <f>SUM(O69:O75)</f>
        <v>3525775.7800000003</v>
      </c>
      <c r="P76" s="53"/>
      <c r="Q76" s="19"/>
      <c r="R76" s="19"/>
      <c r="S76" s="19"/>
    </row>
    <row r="77" spans="1:19" ht="13" x14ac:dyDescent="0.15">
      <c r="A77" s="19"/>
      <c r="B77" s="1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19"/>
      <c r="P77" s="19"/>
      <c r="Q77" s="19"/>
      <c r="R77" s="19"/>
      <c r="S77" s="19"/>
    </row>
    <row r="78" spans="1:19" ht="13" x14ac:dyDescent="0.15">
      <c r="A78" s="36"/>
      <c r="B78" s="37" t="s">
        <v>21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39" t="s">
        <v>13</v>
      </c>
      <c r="P78" s="19"/>
      <c r="Q78" s="19"/>
      <c r="R78" s="19"/>
      <c r="S78" s="19"/>
    </row>
    <row r="79" spans="1:19" ht="13" x14ac:dyDescent="0.15">
      <c r="A79" s="36"/>
      <c r="B79" s="19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2">
        <f t="shared" ref="O79:O89" si="19">SUM(C79:N79)</f>
        <v>0</v>
      </c>
      <c r="P79" s="19"/>
      <c r="Q79" s="19"/>
      <c r="R79" s="19"/>
      <c r="S79" s="19"/>
    </row>
    <row r="80" spans="1:19" ht="13" x14ac:dyDescent="0.15">
      <c r="A80" s="36"/>
      <c r="B80" s="19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2">
        <f t="shared" si="19"/>
        <v>0</v>
      </c>
      <c r="P80" s="19"/>
      <c r="Q80" s="19"/>
      <c r="R80" s="19"/>
      <c r="S80" s="19"/>
    </row>
    <row r="81" spans="1:19" ht="13" x14ac:dyDescent="0.15">
      <c r="A81" s="36"/>
      <c r="B81" s="19" t="s">
        <v>28</v>
      </c>
      <c r="C81" s="41">
        <v>37090.21</v>
      </c>
      <c r="D81" s="41">
        <v>27829.05</v>
      </c>
      <c r="E81" s="41">
        <v>28687.62</v>
      </c>
      <c r="F81" s="41">
        <v>23186.25</v>
      </c>
      <c r="G81" s="41">
        <v>34237.81</v>
      </c>
      <c r="H81" s="41">
        <v>40243.919999999998</v>
      </c>
      <c r="I81" s="41">
        <v>39322.199999999997</v>
      </c>
      <c r="J81" s="41">
        <v>52500</v>
      </c>
      <c r="K81" s="41">
        <v>64400.71</v>
      </c>
      <c r="L81" s="41">
        <v>82686.080000000002</v>
      </c>
      <c r="M81" s="41">
        <v>99187.51</v>
      </c>
      <c r="N81" s="41">
        <v>115091.23</v>
      </c>
      <c r="O81" s="42">
        <f t="shared" si="19"/>
        <v>644462.59</v>
      </c>
      <c r="P81" s="19"/>
      <c r="Q81" s="19"/>
      <c r="R81" s="19"/>
      <c r="S81" s="19"/>
    </row>
    <row r="82" spans="1:19" ht="13" x14ac:dyDescent="0.15">
      <c r="A82" s="36"/>
      <c r="B82" s="19" t="s">
        <v>29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2">
        <f t="shared" si="19"/>
        <v>0</v>
      </c>
      <c r="P82" s="19"/>
      <c r="Q82" s="19"/>
      <c r="R82" s="19"/>
      <c r="S82" s="19"/>
    </row>
    <row r="83" spans="1:19" ht="13" x14ac:dyDescent="0.15">
      <c r="A83" s="36"/>
      <c r="B83" s="1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2">
        <f t="shared" si="19"/>
        <v>0</v>
      </c>
      <c r="P83" s="19"/>
      <c r="Q83" s="19"/>
      <c r="R83" s="19"/>
      <c r="S83" s="19"/>
    </row>
    <row r="84" spans="1:19" ht="13" x14ac:dyDescent="0.15">
      <c r="A84" s="36"/>
      <c r="B84" s="19" t="s">
        <v>30</v>
      </c>
      <c r="C84" s="41">
        <v>6590.91</v>
      </c>
      <c r="D84" s="41">
        <v>6744.1</v>
      </c>
      <c r="E84" s="41">
        <v>6639.65</v>
      </c>
      <c r="F84" s="41">
        <v>6768.06</v>
      </c>
      <c r="G84" s="41">
        <v>6605.91</v>
      </c>
      <c r="H84" s="41">
        <v>6658.83</v>
      </c>
      <c r="I84" s="48">
        <v>6601.55</v>
      </c>
      <c r="J84" s="48">
        <v>6171.6</v>
      </c>
      <c r="K84" s="48">
        <v>5990.9</v>
      </c>
      <c r="L84" s="41">
        <v>7752.6</v>
      </c>
      <c r="M84" s="41">
        <v>8065.8</v>
      </c>
      <c r="N84" s="41"/>
      <c r="O84" s="42">
        <f t="shared" si="19"/>
        <v>74589.910000000018</v>
      </c>
      <c r="P84" s="19"/>
      <c r="Q84" s="19"/>
      <c r="R84" s="19"/>
      <c r="S84" s="19"/>
    </row>
    <row r="85" spans="1:19" ht="13" x14ac:dyDescent="0.15">
      <c r="A85" s="36"/>
      <c r="B85" s="19" t="s">
        <v>31</v>
      </c>
      <c r="C85" s="41">
        <v>140.97999999999999</v>
      </c>
      <c r="D85" s="41">
        <v>140.97999999999999</v>
      </c>
      <c r="E85" s="41">
        <v>143.63999999999999</v>
      </c>
      <c r="F85" s="41">
        <v>143.63999999999999</v>
      </c>
      <c r="G85" s="41">
        <v>143.63999999999999</v>
      </c>
      <c r="H85" s="41">
        <v>143.63999999999999</v>
      </c>
      <c r="I85" s="41">
        <v>143.63999999999999</v>
      </c>
      <c r="J85" s="48">
        <v>143.63999999999999</v>
      </c>
      <c r="K85" s="48">
        <v>143.63999999999999</v>
      </c>
      <c r="L85" s="41">
        <v>143.63999999999999</v>
      </c>
      <c r="M85" s="41">
        <v>143.63999999999999</v>
      </c>
      <c r="N85" s="41">
        <v>143.63999999999999</v>
      </c>
      <c r="O85" s="42">
        <f t="shared" si="19"/>
        <v>1718.3599999999997</v>
      </c>
      <c r="P85" s="19"/>
      <c r="Q85" s="19"/>
      <c r="R85" s="19"/>
      <c r="S85" s="19"/>
    </row>
    <row r="86" spans="1:19" ht="13" x14ac:dyDescent="0.15">
      <c r="A86" s="36"/>
      <c r="B86" s="19" t="s">
        <v>32</v>
      </c>
      <c r="C86" s="41">
        <v>26.9</v>
      </c>
      <c r="D86" s="41"/>
      <c r="E86" s="41"/>
      <c r="F86" s="41"/>
      <c r="G86" s="41"/>
      <c r="H86" s="41"/>
      <c r="I86" s="48"/>
      <c r="J86" s="48"/>
      <c r="K86" s="48"/>
      <c r="L86" s="41"/>
      <c r="M86" s="41"/>
      <c r="N86" s="41"/>
      <c r="O86" s="42">
        <f t="shared" si="19"/>
        <v>26.9</v>
      </c>
      <c r="P86" s="19"/>
      <c r="Q86" s="19"/>
      <c r="R86" s="19"/>
      <c r="S86" s="19"/>
    </row>
    <row r="87" spans="1:19" ht="13" x14ac:dyDescent="0.15">
      <c r="A87" s="36"/>
      <c r="B87" s="19" t="s">
        <v>33</v>
      </c>
      <c r="C87" s="40"/>
      <c r="D87" s="40"/>
      <c r="E87" s="40">
        <v>389</v>
      </c>
      <c r="F87" s="41"/>
      <c r="G87" s="40"/>
      <c r="H87" s="40"/>
      <c r="I87" s="53"/>
      <c r="J87" s="53"/>
      <c r="K87" s="53"/>
      <c r="L87" s="40"/>
      <c r="M87" s="40"/>
      <c r="N87" s="40"/>
      <c r="O87" s="42">
        <f t="shared" si="19"/>
        <v>389</v>
      </c>
      <c r="P87" s="19"/>
      <c r="Q87" s="19"/>
      <c r="R87" s="19"/>
      <c r="S87" s="19"/>
    </row>
    <row r="88" spans="1:19" ht="13" x14ac:dyDescent="0.15">
      <c r="A88" s="36"/>
      <c r="B88" s="19" t="s">
        <v>34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0"/>
      <c r="O88" s="42">
        <f t="shared" si="19"/>
        <v>0</v>
      </c>
      <c r="P88" s="19"/>
      <c r="Q88" s="19"/>
      <c r="R88" s="19"/>
      <c r="S88" s="19"/>
    </row>
    <row r="89" spans="1:19" ht="13" x14ac:dyDescent="0.15">
      <c r="A89" s="36"/>
      <c r="B89" s="19" t="s">
        <v>35</v>
      </c>
      <c r="C89" s="40"/>
      <c r="D89" s="40"/>
      <c r="E89" s="40"/>
      <c r="F89" s="40"/>
      <c r="G89" s="40"/>
      <c r="H89" s="40"/>
      <c r="I89" s="40"/>
      <c r="J89" s="40">
        <v>41518.43</v>
      </c>
      <c r="K89" s="40">
        <v>36661.96</v>
      </c>
      <c r="L89" s="40">
        <v>40832.46</v>
      </c>
      <c r="M89" s="40">
        <v>75056.789999999994</v>
      </c>
      <c r="N89" s="40"/>
      <c r="O89" s="42">
        <f t="shared" si="19"/>
        <v>194069.64</v>
      </c>
      <c r="P89" s="19"/>
      <c r="Q89" s="19"/>
      <c r="R89" s="19"/>
      <c r="S89" s="19"/>
    </row>
    <row r="90" spans="1:19" ht="13" x14ac:dyDescent="0.15">
      <c r="A90" s="36"/>
      <c r="B90" s="43" t="s">
        <v>36</v>
      </c>
      <c r="C90" s="10">
        <f t="shared" ref="C90:K90" si="20">SUM(C78:C89)</f>
        <v>43849</v>
      </c>
      <c r="D90" s="10">
        <f t="shared" si="20"/>
        <v>34714.130000000005</v>
      </c>
      <c r="E90" s="10">
        <f t="shared" si="20"/>
        <v>35859.909999999996</v>
      </c>
      <c r="F90" s="10">
        <f t="shared" si="20"/>
        <v>30097.95</v>
      </c>
      <c r="G90" s="10">
        <f t="shared" si="20"/>
        <v>40987.360000000001</v>
      </c>
      <c r="H90" s="10">
        <f t="shared" si="20"/>
        <v>47046.39</v>
      </c>
      <c r="I90" s="54">
        <f t="shared" si="20"/>
        <v>46067.39</v>
      </c>
      <c r="J90" s="54">
        <f t="shared" si="20"/>
        <v>100333.67</v>
      </c>
      <c r="K90" s="54">
        <f t="shared" si="20"/>
        <v>107197.20999999999</v>
      </c>
      <c r="L90" s="44">
        <f t="shared" ref="L90:O90" si="21">SUM(L79:L89)</f>
        <v>131414.78</v>
      </c>
      <c r="M90" s="44">
        <f t="shared" si="21"/>
        <v>182453.74</v>
      </c>
      <c r="N90" s="44">
        <f t="shared" si="21"/>
        <v>115234.87</v>
      </c>
      <c r="O90" s="45">
        <f t="shared" si="21"/>
        <v>915256.4</v>
      </c>
      <c r="P90" s="53"/>
      <c r="Q90" s="19"/>
      <c r="R90" s="19"/>
      <c r="S90" s="19"/>
    </row>
    <row r="91" spans="1:19" ht="13" x14ac:dyDescent="0.15">
      <c r="A91" s="19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5"/>
      <c r="P91" s="19"/>
      <c r="Q91" s="19"/>
      <c r="R91" s="19"/>
      <c r="S91" s="19"/>
    </row>
    <row r="92" spans="1:19" ht="13" x14ac:dyDescent="0.15">
      <c r="A92" s="36"/>
      <c r="B92" s="43" t="s">
        <v>37</v>
      </c>
      <c r="C92" s="44">
        <f t="shared" ref="C92:N92" si="22">SUM(C76-C90)</f>
        <v>134825.74</v>
      </c>
      <c r="D92" s="44">
        <f t="shared" si="22"/>
        <v>82342.209999999992</v>
      </c>
      <c r="E92" s="44">
        <f t="shared" si="22"/>
        <v>122091.31999999998</v>
      </c>
      <c r="F92" s="44">
        <f t="shared" si="22"/>
        <v>72312.66</v>
      </c>
      <c r="G92" s="44">
        <f t="shared" si="22"/>
        <v>110614.42</v>
      </c>
      <c r="H92" s="44">
        <f t="shared" si="22"/>
        <v>130066.15999999999</v>
      </c>
      <c r="I92" s="44">
        <f t="shared" si="22"/>
        <v>153411.52000000002</v>
      </c>
      <c r="J92" s="44">
        <f t="shared" si="22"/>
        <v>281998.66000000003</v>
      </c>
      <c r="K92" s="44">
        <f t="shared" si="22"/>
        <v>261718.13999999998</v>
      </c>
      <c r="L92" s="44">
        <f t="shared" si="22"/>
        <v>366020.26</v>
      </c>
      <c r="M92" s="44">
        <f t="shared" si="22"/>
        <v>332847.41000000003</v>
      </c>
      <c r="N92" s="44">
        <f t="shared" si="22"/>
        <v>562270.88</v>
      </c>
      <c r="O92" s="45">
        <f t="shared" ref="O92:O93" si="23">SUM(C92:N92)</f>
        <v>2610519.38</v>
      </c>
      <c r="P92" s="19"/>
      <c r="Q92" s="19"/>
      <c r="R92" s="19"/>
      <c r="S92" s="19"/>
    </row>
    <row r="93" spans="1:19" ht="13" x14ac:dyDescent="0.15">
      <c r="A93" s="36"/>
      <c r="B93" s="43" t="s">
        <v>20</v>
      </c>
      <c r="C93" s="44">
        <f t="shared" ref="C93:N93" si="24">SUM(C61+C66+C76-C90)</f>
        <v>739068.79999999993</v>
      </c>
      <c r="D93" s="44">
        <f t="shared" si="24"/>
        <v>561991.02</v>
      </c>
      <c r="E93" s="44">
        <f t="shared" si="24"/>
        <v>676665.03999999992</v>
      </c>
      <c r="F93" s="44">
        <f t="shared" si="24"/>
        <v>578761.44000000006</v>
      </c>
      <c r="G93" s="44">
        <f t="shared" si="24"/>
        <v>608445.93000000005</v>
      </c>
      <c r="H93" s="44">
        <f t="shared" si="24"/>
        <v>807160.22000000009</v>
      </c>
      <c r="I93" s="44">
        <f t="shared" si="24"/>
        <v>674902.53999999992</v>
      </c>
      <c r="J93" s="44">
        <f t="shared" si="24"/>
        <v>789252.84</v>
      </c>
      <c r="K93" s="44">
        <f t="shared" si="24"/>
        <v>1005225.71</v>
      </c>
      <c r="L93" s="44">
        <f t="shared" si="24"/>
        <v>1026349.3899999999</v>
      </c>
      <c r="M93" s="44">
        <f t="shared" si="24"/>
        <v>952832.99</v>
      </c>
      <c r="N93" s="44">
        <f t="shared" si="24"/>
        <v>1526382.2399999998</v>
      </c>
      <c r="O93" s="45">
        <f t="shared" si="23"/>
        <v>9947038.1600000001</v>
      </c>
      <c r="P93" s="19"/>
      <c r="Q93" s="19"/>
      <c r="R93" s="19"/>
      <c r="S93" s="19"/>
    </row>
    <row r="94" spans="1:19" ht="13" x14ac:dyDescent="0.15">
      <c r="A94" s="19"/>
      <c r="B94" s="19"/>
      <c r="C94" s="40"/>
      <c r="D94" s="40"/>
      <c r="E94" s="40"/>
      <c r="F94" s="40"/>
      <c r="G94" s="40"/>
      <c r="H94" s="40"/>
      <c r="I94" s="40"/>
      <c r="J94" s="40"/>
      <c r="K94" s="19"/>
      <c r="L94" s="19"/>
      <c r="M94" s="19"/>
      <c r="N94" s="19"/>
      <c r="O94" s="19"/>
      <c r="P94" s="19"/>
      <c r="Q94" s="19"/>
      <c r="R94" s="19"/>
      <c r="S94" s="19"/>
    </row>
    <row r="95" spans="1:19" ht="13" x14ac:dyDescent="0.15">
      <c r="A95" s="19"/>
      <c r="B95" s="33">
        <v>2025</v>
      </c>
      <c r="C95" s="34"/>
      <c r="D95" s="34"/>
      <c r="E95" s="34"/>
      <c r="F95" s="34"/>
      <c r="G95" s="34"/>
      <c r="H95" s="34"/>
      <c r="I95" s="34"/>
      <c r="J95" s="34"/>
      <c r="K95" s="35"/>
      <c r="L95" s="35"/>
      <c r="M95" s="35"/>
      <c r="N95" s="35"/>
      <c r="O95" s="35"/>
      <c r="P95" s="19"/>
      <c r="Q95" s="19"/>
      <c r="R95" s="19"/>
      <c r="S95" s="19"/>
    </row>
    <row r="96" spans="1:19" ht="13" x14ac:dyDescent="0.15">
      <c r="A96" s="36"/>
      <c r="B96" s="55" t="s">
        <v>0</v>
      </c>
      <c r="C96" s="56" t="s">
        <v>1</v>
      </c>
      <c r="D96" s="56" t="s">
        <v>2</v>
      </c>
      <c r="E96" s="56" t="s">
        <v>3</v>
      </c>
      <c r="F96" s="56" t="s">
        <v>4</v>
      </c>
      <c r="G96" s="56" t="s">
        <v>5</v>
      </c>
      <c r="H96" s="56" t="s">
        <v>6</v>
      </c>
      <c r="I96" s="56" t="s">
        <v>7</v>
      </c>
      <c r="J96" s="56" t="s">
        <v>8</v>
      </c>
      <c r="K96" s="56" t="s">
        <v>9</v>
      </c>
      <c r="L96" s="56" t="s">
        <v>10</v>
      </c>
      <c r="M96" s="56" t="s">
        <v>11</v>
      </c>
      <c r="N96" s="56" t="s">
        <v>12</v>
      </c>
      <c r="O96" s="57" t="s">
        <v>13</v>
      </c>
      <c r="P96" s="19"/>
      <c r="Q96" s="19"/>
      <c r="R96" s="19"/>
      <c r="S96" s="19"/>
    </row>
    <row r="97" spans="1:19" ht="13" x14ac:dyDescent="0.15">
      <c r="A97" s="36"/>
      <c r="B97" s="58"/>
      <c r="C97" s="24"/>
      <c r="D97" s="24"/>
      <c r="E97" s="24"/>
      <c r="F97" s="24"/>
      <c r="G97" s="24"/>
      <c r="H97" s="24"/>
      <c r="I97" s="24"/>
      <c r="J97" s="24"/>
      <c r="K97" s="58"/>
      <c r="L97" s="24"/>
      <c r="M97" s="24"/>
      <c r="N97" s="24"/>
      <c r="O97" s="25"/>
      <c r="P97" s="19"/>
      <c r="Q97" s="19"/>
      <c r="R97" s="19"/>
      <c r="S97" s="19"/>
    </row>
    <row r="98" spans="1:19" ht="13" x14ac:dyDescent="0.15">
      <c r="A98" s="36"/>
      <c r="B98" s="59" t="s">
        <v>42</v>
      </c>
      <c r="C98" s="27">
        <v>847050</v>
      </c>
      <c r="D98" s="27">
        <v>714183.84</v>
      </c>
      <c r="E98" s="27">
        <v>848887.6</v>
      </c>
      <c r="F98" s="27">
        <v>689340.04</v>
      </c>
      <c r="G98" s="27">
        <v>549277.86</v>
      </c>
      <c r="H98" s="27">
        <v>740270.5</v>
      </c>
      <c r="I98" s="27">
        <v>707027.84</v>
      </c>
      <c r="J98" s="27">
        <v>605920.22</v>
      </c>
      <c r="K98" s="27">
        <v>692804.62</v>
      </c>
      <c r="L98" s="27">
        <v>747835.6</v>
      </c>
      <c r="M98" s="27"/>
      <c r="N98" s="27"/>
      <c r="O98" s="28">
        <f>SUM(C98:N98)</f>
        <v>7142598.1199999992</v>
      </c>
      <c r="P98" s="19"/>
      <c r="Q98" s="19"/>
      <c r="R98" s="19"/>
      <c r="S98" s="19"/>
    </row>
    <row r="99" spans="1:19" ht="13" x14ac:dyDescent="0.15">
      <c r="A99" s="36"/>
      <c r="B99" s="60" t="s">
        <v>43</v>
      </c>
      <c r="C99" s="30">
        <f t="shared" ref="C99:K99" si="25">SUM(C98)</f>
        <v>847050</v>
      </c>
      <c r="D99" s="30">
        <f t="shared" si="25"/>
        <v>714183.84</v>
      </c>
      <c r="E99" s="30">
        <f t="shared" si="25"/>
        <v>848887.6</v>
      </c>
      <c r="F99" s="30">
        <f t="shared" si="25"/>
        <v>689340.04</v>
      </c>
      <c r="G99" s="30">
        <f t="shared" si="25"/>
        <v>549277.86</v>
      </c>
      <c r="H99" s="30">
        <f t="shared" si="25"/>
        <v>740270.5</v>
      </c>
      <c r="I99" s="30">
        <f t="shared" si="25"/>
        <v>707027.84</v>
      </c>
      <c r="J99" s="30">
        <f t="shared" si="25"/>
        <v>605920.22</v>
      </c>
      <c r="K99" s="30">
        <f t="shared" si="25"/>
        <v>692804.62</v>
      </c>
      <c r="L99" s="30">
        <f t="shared" ref="L99:O99" si="26">SUM(L97:L98)</f>
        <v>747835.6</v>
      </c>
      <c r="M99" s="30">
        <f t="shared" si="26"/>
        <v>0</v>
      </c>
      <c r="N99" s="30">
        <f t="shared" si="26"/>
        <v>0</v>
      </c>
      <c r="O99" s="31">
        <f t="shared" si="26"/>
        <v>7142598.1199999992</v>
      </c>
      <c r="P99" s="19"/>
      <c r="Q99" s="19"/>
      <c r="R99" s="19"/>
      <c r="S99" s="19"/>
    </row>
    <row r="100" spans="1:19" ht="13" x14ac:dyDescent="0.15">
      <c r="A100" s="19"/>
      <c r="B100" s="1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19"/>
      <c r="P100" s="19"/>
      <c r="Q100" s="19"/>
      <c r="R100" s="19"/>
      <c r="S100" s="19"/>
    </row>
    <row r="101" spans="1:19" ht="13" x14ac:dyDescent="0.15">
      <c r="A101" s="36"/>
      <c r="B101" s="61" t="s">
        <v>44</v>
      </c>
      <c r="C101" s="62" t="s">
        <v>1</v>
      </c>
      <c r="D101" s="62" t="s">
        <v>2</v>
      </c>
      <c r="E101" s="62" t="s">
        <v>3</v>
      </c>
      <c r="F101" s="62" t="s">
        <v>4</v>
      </c>
      <c r="G101" s="62" t="s">
        <v>5</v>
      </c>
      <c r="H101" s="62" t="s">
        <v>6</v>
      </c>
      <c r="I101" s="62" t="s">
        <v>7</v>
      </c>
      <c r="J101" s="62" t="s">
        <v>8</v>
      </c>
      <c r="K101" s="62" t="s">
        <v>9</v>
      </c>
      <c r="L101" s="62" t="s">
        <v>10</v>
      </c>
      <c r="M101" s="62" t="s">
        <v>11</v>
      </c>
      <c r="N101" s="62" t="s">
        <v>12</v>
      </c>
      <c r="O101" s="63" t="s">
        <v>13</v>
      </c>
      <c r="P101" s="19"/>
      <c r="Q101" s="19"/>
      <c r="R101" s="19"/>
      <c r="S101" s="19"/>
    </row>
    <row r="102" spans="1:19" ht="13" x14ac:dyDescent="0.15">
      <c r="A102" s="36"/>
      <c r="B102" s="23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5"/>
      <c r="P102" s="19"/>
      <c r="Q102" s="19"/>
      <c r="R102" s="19"/>
      <c r="S102" s="19"/>
    </row>
    <row r="103" spans="1:19" ht="13" x14ac:dyDescent="0.15">
      <c r="A103" s="36"/>
      <c r="B103" s="64" t="s">
        <v>42</v>
      </c>
      <c r="C103" s="65">
        <v>57610.7</v>
      </c>
      <c r="D103" s="65">
        <v>42183.4</v>
      </c>
      <c r="E103" s="65">
        <v>56832.6</v>
      </c>
      <c r="F103" s="65">
        <v>79137.899999999994</v>
      </c>
      <c r="G103" s="65">
        <v>46412.5</v>
      </c>
      <c r="H103" s="65">
        <v>36912.800000000003</v>
      </c>
      <c r="I103" s="66">
        <v>38257.5</v>
      </c>
      <c r="J103" s="66">
        <v>29968.9</v>
      </c>
      <c r="K103" s="66">
        <v>26628.74</v>
      </c>
      <c r="L103" s="65">
        <v>37302.699999999997</v>
      </c>
      <c r="M103" s="65"/>
      <c r="N103" s="65"/>
      <c r="O103" s="67">
        <f t="shared" ref="O103:O104" si="27">SUM(C103:N103)</f>
        <v>451247.74</v>
      </c>
      <c r="P103" s="19"/>
      <c r="Q103" s="19"/>
      <c r="R103" s="19"/>
      <c r="S103" s="19"/>
    </row>
    <row r="104" spans="1:19" ht="13" x14ac:dyDescent="0.15">
      <c r="A104" s="36"/>
      <c r="B104" s="29" t="s">
        <v>43</v>
      </c>
      <c r="C104" s="30">
        <f t="shared" ref="C104:N104" si="28">SUM(C103)</f>
        <v>57610.7</v>
      </c>
      <c r="D104" s="30">
        <f t="shared" si="28"/>
        <v>42183.4</v>
      </c>
      <c r="E104" s="30">
        <f t="shared" si="28"/>
        <v>56832.6</v>
      </c>
      <c r="F104" s="30">
        <f t="shared" si="28"/>
        <v>79137.899999999994</v>
      </c>
      <c r="G104" s="30">
        <f t="shared" si="28"/>
        <v>46412.5</v>
      </c>
      <c r="H104" s="30">
        <f t="shared" si="28"/>
        <v>36912.800000000003</v>
      </c>
      <c r="I104" s="30">
        <f t="shared" si="28"/>
        <v>38257.5</v>
      </c>
      <c r="J104" s="30">
        <f t="shared" si="28"/>
        <v>29968.9</v>
      </c>
      <c r="K104" s="30">
        <f t="shared" si="28"/>
        <v>26628.74</v>
      </c>
      <c r="L104" s="30">
        <f t="shared" si="28"/>
        <v>37302.699999999997</v>
      </c>
      <c r="M104" s="30">
        <f t="shared" si="28"/>
        <v>0</v>
      </c>
      <c r="N104" s="30">
        <f t="shared" si="28"/>
        <v>0</v>
      </c>
      <c r="O104" s="30">
        <f t="shared" si="27"/>
        <v>451247.74</v>
      </c>
      <c r="P104" s="19"/>
      <c r="Q104" s="19"/>
      <c r="R104" s="19"/>
      <c r="S104" s="19"/>
    </row>
    <row r="105" spans="1:19" ht="13" x14ac:dyDescent="0.15">
      <c r="A105" s="19"/>
      <c r="B105" s="19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19"/>
      <c r="P105" s="19"/>
      <c r="Q105" s="19"/>
      <c r="R105" s="19"/>
      <c r="S105" s="19"/>
    </row>
    <row r="106" spans="1:19" ht="13" x14ac:dyDescent="0.15">
      <c r="A106" s="36"/>
      <c r="B106" s="68" t="s">
        <v>15</v>
      </c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70" t="s">
        <v>13</v>
      </c>
      <c r="P106" s="19"/>
      <c r="Q106" s="19"/>
      <c r="R106" s="19"/>
      <c r="S106" s="19"/>
    </row>
    <row r="107" spans="1:19" ht="13" x14ac:dyDescent="0.15">
      <c r="A107" s="19"/>
      <c r="B107" s="23"/>
      <c r="C107" s="71"/>
      <c r="D107" s="71"/>
      <c r="E107" s="71"/>
      <c r="F107" s="71"/>
      <c r="G107" s="71"/>
      <c r="H107" s="71"/>
      <c r="I107" s="72"/>
      <c r="J107" s="72"/>
      <c r="K107" s="72"/>
      <c r="L107" s="71"/>
      <c r="M107" s="71"/>
      <c r="N107" s="71"/>
      <c r="O107" s="73"/>
      <c r="P107" s="19"/>
      <c r="Q107" s="19"/>
      <c r="R107" s="19"/>
      <c r="S107" s="19"/>
    </row>
    <row r="108" spans="1:19" ht="13" x14ac:dyDescent="0.15">
      <c r="A108" s="19"/>
      <c r="B108" s="23" t="s">
        <v>38</v>
      </c>
      <c r="C108" s="71">
        <v>28396.6</v>
      </c>
      <c r="D108" s="71">
        <v>23637.5</v>
      </c>
      <c r="E108" s="71">
        <v>20823.900000000001</v>
      </c>
      <c r="F108" s="71">
        <v>20755.099999999999</v>
      </c>
      <c r="G108" s="71">
        <v>16273.13</v>
      </c>
      <c r="H108" s="71">
        <v>14471.03</v>
      </c>
      <c r="I108" s="72">
        <v>16156.66</v>
      </c>
      <c r="J108" s="72">
        <v>298.64999999999998</v>
      </c>
      <c r="K108" s="72">
        <v>10241.950000000001</v>
      </c>
      <c r="L108" s="71">
        <v>12948.9</v>
      </c>
      <c r="M108" s="71"/>
      <c r="N108" s="71"/>
      <c r="O108" s="73">
        <f t="shared" ref="O108:O114" si="29">SUM(C108:N108)</f>
        <v>164003.42000000001</v>
      </c>
      <c r="P108" s="19"/>
      <c r="Q108" s="19"/>
      <c r="R108" s="19"/>
      <c r="S108" s="19"/>
    </row>
    <row r="109" spans="1:19" ht="13" x14ac:dyDescent="0.15">
      <c r="A109" s="19"/>
      <c r="B109" s="74" t="s">
        <v>17</v>
      </c>
      <c r="C109" s="75">
        <v>10690.2</v>
      </c>
      <c r="D109" s="75">
        <v>9065.6</v>
      </c>
      <c r="E109" s="75">
        <v>9747.75</v>
      </c>
      <c r="F109" s="75">
        <v>8367.15</v>
      </c>
      <c r="G109" s="75">
        <v>7760.3</v>
      </c>
      <c r="H109" s="75">
        <v>11419.25</v>
      </c>
      <c r="I109" s="76">
        <v>9387.5</v>
      </c>
      <c r="J109" s="76">
        <v>10835.65</v>
      </c>
      <c r="K109" s="76">
        <v>14837.15</v>
      </c>
      <c r="L109" s="75">
        <v>11881.75</v>
      </c>
      <c r="M109" s="75"/>
      <c r="N109" s="75"/>
      <c r="O109" s="73">
        <f t="shared" si="29"/>
        <v>103992.29999999999</v>
      </c>
      <c r="P109" s="19"/>
      <c r="Q109" s="19"/>
      <c r="R109" s="19"/>
      <c r="S109" s="19"/>
    </row>
    <row r="110" spans="1:19" ht="13" x14ac:dyDescent="0.15">
      <c r="A110" s="19"/>
      <c r="B110" s="23" t="s">
        <v>45</v>
      </c>
      <c r="C110" s="71">
        <v>24734</v>
      </c>
      <c r="D110" s="71">
        <v>27562</v>
      </c>
      <c r="E110" s="71">
        <v>27144</v>
      </c>
      <c r="F110" s="71">
        <v>59065</v>
      </c>
      <c r="G110" s="71">
        <v>55422</v>
      </c>
      <c r="H110" s="71">
        <v>56845.1</v>
      </c>
      <c r="I110" s="72">
        <v>93568.42</v>
      </c>
      <c r="J110" s="72">
        <v>197966.51</v>
      </c>
      <c r="K110" s="72">
        <v>240977.38</v>
      </c>
      <c r="L110" s="71">
        <v>306003</v>
      </c>
      <c r="M110" s="71"/>
      <c r="N110" s="71"/>
      <c r="O110" s="73">
        <f t="shared" si="29"/>
        <v>1089287.4100000001</v>
      </c>
      <c r="P110" s="19"/>
      <c r="Q110" s="19"/>
      <c r="R110" s="19"/>
      <c r="S110" s="19"/>
    </row>
    <row r="111" spans="1:19" ht="13" x14ac:dyDescent="0.15">
      <c r="A111" s="19"/>
      <c r="B111" s="74" t="s">
        <v>39</v>
      </c>
      <c r="C111" s="75">
        <v>276753.15999999997</v>
      </c>
      <c r="D111" s="75">
        <v>221833.4</v>
      </c>
      <c r="E111" s="75">
        <v>205581.69</v>
      </c>
      <c r="F111" s="75">
        <v>234084.25</v>
      </c>
      <c r="G111" s="75">
        <v>163874.57</v>
      </c>
      <c r="H111" s="75">
        <v>139389.57</v>
      </c>
      <c r="I111" s="75">
        <v>181812.35</v>
      </c>
      <c r="J111" s="75">
        <v>209610.25</v>
      </c>
      <c r="K111" s="75">
        <v>179325.84</v>
      </c>
      <c r="L111" s="75">
        <v>180259.23</v>
      </c>
      <c r="M111" s="75"/>
      <c r="N111" s="75"/>
      <c r="O111" s="73">
        <f t="shared" si="29"/>
        <v>1992524.3100000003</v>
      </c>
      <c r="P111" s="19"/>
      <c r="Q111" s="19"/>
      <c r="R111" s="19"/>
      <c r="S111" s="19"/>
    </row>
    <row r="112" spans="1:19" ht="13" x14ac:dyDescent="0.15">
      <c r="A112" s="19"/>
      <c r="B112" s="23" t="s">
        <v>46</v>
      </c>
      <c r="C112" s="72">
        <v>212631.84</v>
      </c>
      <c r="D112" s="72">
        <v>111417.51</v>
      </c>
      <c r="E112" s="72">
        <v>85401.18</v>
      </c>
      <c r="F112" s="72">
        <v>123980.56</v>
      </c>
      <c r="G112" s="72">
        <v>74884.02</v>
      </c>
      <c r="H112" s="72">
        <v>73113.429999999993</v>
      </c>
      <c r="I112" s="72">
        <v>168686.33</v>
      </c>
      <c r="J112" s="72">
        <v>179718</v>
      </c>
      <c r="K112" s="72">
        <v>178937.02</v>
      </c>
      <c r="L112" s="72">
        <v>184613.31</v>
      </c>
      <c r="M112" s="72"/>
      <c r="N112" s="71"/>
      <c r="O112" s="73">
        <f t="shared" si="29"/>
        <v>1393383.2</v>
      </c>
      <c r="P112" s="19"/>
      <c r="Q112" s="19"/>
      <c r="R112" s="19"/>
      <c r="S112" s="19"/>
    </row>
    <row r="113" spans="1:19" ht="13" x14ac:dyDescent="0.15">
      <c r="A113" s="19"/>
      <c r="B113" s="74" t="s">
        <v>47</v>
      </c>
      <c r="C113" s="77">
        <v>285578.68</v>
      </c>
      <c r="D113" s="77">
        <v>160369.68</v>
      </c>
      <c r="E113" s="77">
        <v>107177.03</v>
      </c>
      <c r="F113" s="77">
        <v>40377.97</v>
      </c>
      <c r="G113" s="77">
        <v>96879.73</v>
      </c>
      <c r="H113" s="77">
        <v>44964.98</v>
      </c>
      <c r="I113" s="77">
        <v>103360.21</v>
      </c>
      <c r="J113" s="75">
        <v>88567.02</v>
      </c>
      <c r="K113" s="76">
        <v>51930.59</v>
      </c>
      <c r="L113" s="75">
        <v>78243.67</v>
      </c>
      <c r="M113" s="75"/>
      <c r="N113" s="75"/>
      <c r="O113" s="73">
        <f t="shared" si="29"/>
        <v>1057449.5599999998</v>
      </c>
      <c r="P113" s="19"/>
      <c r="Q113" s="19"/>
      <c r="R113" s="19"/>
      <c r="S113" s="19"/>
    </row>
    <row r="114" spans="1:19" ht="13" x14ac:dyDescent="0.15">
      <c r="A114" s="19"/>
      <c r="B114" s="23" t="s">
        <v>48</v>
      </c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73">
        <f t="shared" si="29"/>
        <v>0</v>
      </c>
      <c r="P114" s="19"/>
      <c r="Q114" s="19"/>
      <c r="R114" s="19"/>
      <c r="S114" s="19"/>
    </row>
    <row r="115" spans="1:19" ht="13" x14ac:dyDescent="0.15">
      <c r="A115" s="19"/>
      <c r="B115" s="23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5"/>
      <c r="P115" s="19"/>
      <c r="Q115" s="19"/>
      <c r="R115" s="19"/>
      <c r="S115" s="19"/>
    </row>
    <row r="116" spans="1:19" ht="13" x14ac:dyDescent="0.15">
      <c r="A116" s="36"/>
      <c r="B116" s="78" t="s">
        <v>43</v>
      </c>
      <c r="C116" s="79">
        <f t="shared" ref="C116:N116" si="30">SUM(C108:C113)</f>
        <v>838784.48</v>
      </c>
      <c r="D116" s="79">
        <f t="shared" si="30"/>
        <v>553885.68999999994</v>
      </c>
      <c r="E116" s="79">
        <f t="shared" si="30"/>
        <v>455875.55000000005</v>
      </c>
      <c r="F116" s="79">
        <f t="shared" si="30"/>
        <v>486630.03</v>
      </c>
      <c r="G116" s="79">
        <f t="shared" si="30"/>
        <v>415093.75</v>
      </c>
      <c r="H116" s="79">
        <f t="shared" si="30"/>
        <v>340203.36</v>
      </c>
      <c r="I116" s="79">
        <f t="shared" si="30"/>
        <v>572971.47</v>
      </c>
      <c r="J116" s="79">
        <f t="shared" si="30"/>
        <v>686996.08000000007</v>
      </c>
      <c r="K116" s="79">
        <f t="shared" si="30"/>
        <v>676249.92999999993</v>
      </c>
      <c r="L116" s="79">
        <f t="shared" si="30"/>
        <v>773949.86</v>
      </c>
      <c r="M116" s="79">
        <f t="shared" si="30"/>
        <v>0</v>
      </c>
      <c r="N116" s="79">
        <f t="shared" si="30"/>
        <v>0</v>
      </c>
      <c r="O116" s="80">
        <f>SUM(O108:O114)</f>
        <v>5800640.2000000002</v>
      </c>
      <c r="P116" s="53"/>
      <c r="Q116" s="19"/>
      <c r="R116" s="19"/>
      <c r="S116" s="19"/>
    </row>
    <row r="117" spans="1:19" ht="13" x14ac:dyDescent="0.15">
      <c r="A117" s="19"/>
      <c r="B117" s="19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19"/>
      <c r="P117" s="19"/>
      <c r="Q117" s="19"/>
      <c r="R117" s="19"/>
      <c r="S117" s="19"/>
    </row>
    <row r="118" spans="1:19" ht="13" x14ac:dyDescent="0.15">
      <c r="A118" s="36"/>
      <c r="B118" s="81" t="s">
        <v>21</v>
      </c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3" t="s">
        <v>13</v>
      </c>
      <c r="P118" s="19"/>
      <c r="Q118" s="19"/>
      <c r="R118" s="19"/>
      <c r="S118" s="19"/>
    </row>
    <row r="119" spans="1:19" ht="13" x14ac:dyDescent="0.15">
      <c r="A119" s="36"/>
      <c r="B119" s="84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6"/>
      <c r="P119" s="19"/>
      <c r="Q119" s="19"/>
      <c r="R119" s="19"/>
      <c r="S119" s="19"/>
    </row>
    <row r="120" spans="1:19" ht="13" x14ac:dyDescent="0.15">
      <c r="A120" s="36"/>
      <c r="B120" s="58" t="s">
        <v>49</v>
      </c>
      <c r="C120" s="71">
        <v>8114.4</v>
      </c>
      <c r="D120" s="71">
        <v>7988.4</v>
      </c>
      <c r="E120" s="71">
        <v>7999.2</v>
      </c>
      <c r="F120" s="71">
        <v>7950.6</v>
      </c>
      <c r="G120" s="71">
        <v>7740</v>
      </c>
      <c r="H120" s="71">
        <v>7650</v>
      </c>
      <c r="I120" s="71">
        <v>8094</v>
      </c>
      <c r="J120" s="71">
        <v>8027.5</v>
      </c>
      <c r="K120" s="71">
        <v>8830.5</v>
      </c>
      <c r="L120" s="71">
        <v>8876.7000000000007</v>
      </c>
      <c r="M120" s="71"/>
      <c r="N120" s="71"/>
      <c r="O120" s="73">
        <f t="shared" ref="O120:O134" si="31">SUM(C120:N120)</f>
        <v>81271.3</v>
      </c>
      <c r="P120" s="19"/>
      <c r="Q120" s="19"/>
      <c r="R120" s="19"/>
      <c r="S120" s="19"/>
    </row>
    <row r="121" spans="1:19" ht="13" x14ac:dyDescent="0.15">
      <c r="A121" s="36"/>
      <c r="B121" s="58" t="s">
        <v>31</v>
      </c>
      <c r="C121" s="24">
        <v>143.63999999999999</v>
      </c>
      <c r="D121" s="24">
        <v>143.63999999999999</v>
      </c>
      <c r="E121" s="24">
        <v>143.63999999999999</v>
      </c>
      <c r="F121" s="24">
        <v>143.63999999999999</v>
      </c>
      <c r="G121" s="24">
        <v>143.63999999999999</v>
      </c>
      <c r="H121" s="24">
        <v>143.63999999999999</v>
      </c>
      <c r="I121" s="24">
        <v>143.63999999999999</v>
      </c>
      <c r="J121" s="24">
        <v>143.63999999999999</v>
      </c>
      <c r="K121" s="24">
        <v>143.63999999999999</v>
      </c>
      <c r="L121" s="24">
        <v>326.16000000000003</v>
      </c>
      <c r="M121" s="24"/>
      <c r="N121" s="24"/>
      <c r="O121" s="73">
        <f t="shared" si="31"/>
        <v>1618.9199999999998</v>
      </c>
      <c r="P121" s="19"/>
      <c r="Q121" s="19"/>
      <c r="R121" s="19"/>
      <c r="S121" s="19"/>
    </row>
    <row r="122" spans="1:19" ht="13" x14ac:dyDescent="0.15">
      <c r="A122" s="36"/>
      <c r="B122" s="84" t="s">
        <v>33</v>
      </c>
      <c r="C122" s="87"/>
      <c r="D122" s="87"/>
      <c r="E122" s="87">
        <v>389</v>
      </c>
      <c r="F122" s="87"/>
      <c r="G122" s="87"/>
      <c r="H122" s="87"/>
      <c r="I122" s="88"/>
      <c r="J122" s="88"/>
      <c r="K122" s="88"/>
      <c r="L122" s="87"/>
      <c r="M122" s="87"/>
      <c r="N122" s="85"/>
      <c r="O122" s="73">
        <f t="shared" si="31"/>
        <v>389</v>
      </c>
      <c r="P122" s="19"/>
      <c r="Q122" s="19"/>
      <c r="R122" s="19"/>
      <c r="S122" s="19"/>
    </row>
    <row r="123" spans="1:19" ht="13" x14ac:dyDescent="0.15">
      <c r="A123" s="36"/>
      <c r="B123" s="58" t="s">
        <v>50</v>
      </c>
      <c r="C123" s="71"/>
      <c r="D123" s="71"/>
      <c r="E123" s="71"/>
      <c r="F123" s="71"/>
      <c r="G123" s="71"/>
      <c r="H123" s="71"/>
      <c r="I123" s="71"/>
      <c r="J123" s="72"/>
      <c r="K123" s="72"/>
      <c r="L123" s="71"/>
      <c r="M123" s="71"/>
      <c r="N123" s="71"/>
      <c r="O123" s="73">
        <f t="shared" si="31"/>
        <v>0</v>
      </c>
      <c r="P123" s="19"/>
      <c r="Q123" s="19"/>
      <c r="R123" s="19"/>
      <c r="S123" s="19"/>
    </row>
    <row r="124" spans="1:19" ht="13" x14ac:dyDescent="0.15">
      <c r="A124" s="36"/>
      <c r="B124" s="84" t="s">
        <v>51</v>
      </c>
      <c r="C124" s="87">
        <v>1999</v>
      </c>
      <c r="D124" s="85">
        <v>1999</v>
      </c>
      <c r="E124" s="85">
        <v>1999</v>
      </c>
      <c r="F124" s="85">
        <v>1999</v>
      </c>
      <c r="G124" s="85">
        <v>1999</v>
      </c>
      <c r="H124" s="85">
        <v>1999</v>
      </c>
      <c r="I124" s="89">
        <v>1999</v>
      </c>
      <c r="J124" s="89">
        <v>566</v>
      </c>
      <c r="K124" s="89">
        <v>0</v>
      </c>
      <c r="L124" s="85"/>
      <c r="M124" s="85"/>
      <c r="N124" s="85"/>
      <c r="O124" s="73">
        <f t="shared" si="31"/>
        <v>14559</v>
      </c>
      <c r="P124" s="19"/>
      <c r="Q124" s="19"/>
      <c r="R124" s="19"/>
      <c r="S124" s="19"/>
    </row>
    <row r="125" spans="1:19" ht="13" x14ac:dyDescent="0.15">
      <c r="A125" s="36"/>
      <c r="B125" s="84"/>
      <c r="C125" s="87"/>
      <c r="D125" s="85"/>
      <c r="E125" s="85"/>
      <c r="F125" s="85"/>
      <c r="G125" s="85"/>
      <c r="H125" s="85"/>
      <c r="I125" s="89"/>
      <c r="J125" s="89"/>
      <c r="K125" s="89"/>
      <c r="L125" s="85"/>
      <c r="M125" s="85"/>
      <c r="N125" s="85"/>
      <c r="O125" s="73">
        <f t="shared" si="31"/>
        <v>0</v>
      </c>
      <c r="P125" s="19"/>
      <c r="Q125" s="19"/>
      <c r="R125" s="19"/>
      <c r="S125" s="19"/>
    </row>
    <row r="126" spans="1:19" ht="13" x14ac:dyDescent="0.15">
      <c r="A126" s="36"/>
      <c r="B126" s="84" t="s">
        <v>52</v>
      </c>
      <c r="C126" s="87"/>
      <c r="D126" s="85"/>
      <c r="E126" s="85"/>
      <c r="F126" s="85"/>
      <c r="G126" s="85"/>
      <c r="H126" s="85">
        <v>11698.59</v>
      </c>
      <c r="I126" s="89">
        <v>26878.09</v>
      </c>
      <c r="J126" s="89">
        <v>44550.49</v>
      </c>
      <c r="K126" s="89">
        <v>43465.87</v>
      </c>
      <c r="L126" s="85">
        <v>48974.58</v>
      </c>
      <c r="M126" s="85"/>
      <c r="N126" s="85"/>
      <c r="O126" s="73">
        <f t="shared" si="31"/>
        <v>175567.62</v>
      </c>
      <c r="P126" s="19"/>
      <c r="Q126" s="19"/>
      <c r="R126" s="19"/>
      <c r="S126" s="19"/>
    </row>
    <row r="127" spans="1:19" ht="13" x14ac:dyDescent="0.15">
      <c r="A127" s="36"/>
      <c r="B127" s="84" t="s">
        <v>53</v>
      </c>
      <c r="C127" s="87"/>
      <c r="D127" s="85"/>
      <c r="E127" s="85"/>
      <c r="F127" s="85"/>
      <c r="G127" s="85"/>
      <c r="H127" s="85"/>
      <c r="I127" s="89"/>
      <c r="J127" s="89"/>
      <c r="K127" s="89"/>
      <c r="L127" s="85"/>
      <c r="M127" s="85"/>
      <c r="N127" s="85"/>
      <c r="O127" s="73">
        <f t="shared" si="31"/>
        <v>0</v>
      </c>
      <c r="P127" s="19"/>
      <c r="Q127" s="19"/>
      <c r="R127" s="19"/>
      <c r="S127" s="19"/>
    </row>
    <row r="128" spans="1:19" ht="13" x14ac:dyDescent="0.15">
      <c r="A128" s="36"/>
      <c r="B128" s="84"/>
      <c r="C128" s="87"/>
      <c r="D128" s="85"/>
      <c r="E128" s="85"/>
      <c r="F128" s="85"/>
      <c r="G128" s="85"/>
      <c r="H128" s="85"/>
      <c r="I128" s="89"/>
      <c r="J128" s="89"/>
      <c r="K128" s="89"/>
      <c r="L128" s="85"/>
      <c r="M128" s="85"/>
      <c r="N128" s="85"/>
      <c r="O128" s="73">
        <f t="shared" si="31"/>
        <v>0</v>
      </c>
      <c r="P128" s="19"/>
      <c r="Q128" s="19"/>
      <c r="R128" s="19"/>
      <c r="S128" s="19"/>
    </row>
    <row r="129" spans="1:19" ht="13" x14ac:dyDescent="0.15">
      <c r="A129" s="36"/>
      <c r="B129" s="84" t="s">
        <v>28</v>
      </c>
      <c r="C129" s="87">
        <v>238143.13</v>
      </c>
      <c r="D129" s="85">
        <v>136643.43</v>
      </c>
      <c r="E129" s="85">
        <v>126241.87</v>
      </c>
      <c r="F129" s="85">
        <v>137132.21</v>
      </c>
      <c r="G129" s="85">
        <v>105344.04</v>
      </c>
      <c r="H129" s="85">
        <v>88979.36</v>
      </c>
      <c r="I129" s="89">
        <v>142616.26</v>
      </c>
      <c r="J129" s="89">
        <v>145261.57</v>
      </c>
      <c r="K129" s="89">
        <v>120910.28</v>
      </c>
      <c r="L129" s="85">
        <v>131781.59</v>
      </c>
      <c r="M129" s="85"/>
      <c r="N129" s="85"/>
      <c r="O129" s="73">
        <f t="shared" si="31"/>
        <v>1373053.7400000002</v>
      </c>
      <c r="P129" s="19"/>
      <c r="Q129" s="19"/>
      <c r="R129" s="19"/>
      <c r="S129" s="19"/>
    </row>
    <row r="130" spans="1:19" ht="13" x14ac:dyDescent="0.15">
      <c r="A130" s="36"/>
      <c r="B130" s="84" t="s">
        <v>54</v>
      </c>
      <c r="C130" s="87">
        <v>540</v>
      </c>
      <c r="D130" s="85">
        <v>540</v>
      </c>
      <c r="E130" s="85">
        <v>540</v>
      </c>
      <c r="F130" s="85">
        <v>540</v>
      </c>
      <c r="G130" s="85">
        <v>540</v>
      </c>
      <c r="H130" s="85">
        <v>540</v>
      </c>
      <c r="I130" s="89">
        <v>540</v>
      </c>
      <c r="J130" s="89">
        <v>540</v>
      </c>
      <c r="K130" s="89">
        <v>540</v>
      </c>
      <c r="L130" s="85">
        <v>540</v>
      </c>
      <c r="M130" s="85"/>
      <c r="N130" s="85"/>
      <c r="O130" s="73">
        <f t="shared" si="31"/>
        <v>5400</v>
      </c>
      <c r="P130" s="19"/>
      <c r="Q130" s="19"/>
      <c r="R130" s="19"/>
      <c r="S130" s="19"/>
    </row>
    <row r="131" spans="1:19" ht="13" x14ac:dyDescent="0.15">
      <c r="A131" s="36"/>
      <c r="B131" s="84" t="s">
        <v>55</v>
      </c>
      <c r="C131" s="87">
        <v>182990.55</v>
      </c>
      <c r="D131" s="85">
        <v>88954.1</v>
      </c>
      <c r="E131" s="85">
        <v>45617.62</v>
      </c>
      <c r="F131" s="85">
        <v>22269.65</v>
      </c>
      <c r="G131" s="85">
        <v>46159.57</v>
      </c>
      <c r="H131" s="85">
        <v>12120.96</v>
      </c>
      <c r="I131" s="89">
        <v>37774.65</v>
      </c>
      <c r="J131" s="89">
        <v>23979.69</v>
      </c>
      <c r="K131" s="89">
        <v>12729.58</v>
      </c>
      <c r="L131" s="85">
        <v>21187.93</v>
      </c>
      <c r="M131" s="85"/>
      <c r="N131" s="85"/>
      <c r="O131" s="73">
        <f t="shared" si="31"/>
        <v>493784.3000000001</v>
      </c>
      <c r="P131" s="19"/>
      <c r="Q131" s="19"/>
      <c r="R131" s="19"/>
      <c r="S131" s="19"/>
    </row>
    <row r="132" spans="1:19" ht="13" x14ac:dyDescent="0.15">
      <c r="A132" s="36"/>
      <c r="B132" s="84" t="s">
        <v>56</v>
      </c>
      <c r="C132" s="87"/>
      <c r="D132" s="85"/>
      <c r="E132" s="85"/>
      <c r="F132" s="85"/>
      <c r="G132" s="85"/>
      <c r="H132" s="85"/>
      <c r="I132" s="89"/>
      <c r="J132" s="89"/>
      <c r="K132" s="89"/>
      <c r="L132" s="85"/>
      <c r="M132" s="85"/>
      <c r="N132" s="85"/>
      <c r="O132" s="73">
        <f t="shared" si="31"/>
        <v>0</v>
      </c>
      <c r="P132" s="19"/>
      <c r="Q132" s="19"/>
      <c r="R132" s="19"/>
      <c r="S132" s="19"/>
    </row>
    <row r="133" spans="1:19" ht="13" x14ac:dyDescent="0.15">
      <c r="A133" s="36"/>
      <c r="B133" s="84" t="s">
        <v>57</v>
      </c>
      <c r="C133" s="87">
        <v>210</v>
      </c>
      <c r="D133" s="85">
        <v>210</v>
      </c>
      <c r="E133" s="85">
        <v>210</v>
      </c>
      <c r="F133" s="85">
        <v>210</v>
      </c>
      <c r="G133" s="85">
        <v>280</v>
      </c>
      <c r="H133" s="85">
        <v>280</v>
      </c>
      <c r="I133" s="89">
        <v>280</v>
      </c>
      <c r="J133" s="89">
        <v>280</v>
      </c>
      <c r="K133" s="89">
        <v>360</v>
      </c>
      <c r="L133" s="85">
        <v>360</v>
      </c>
      <c r="M133" s="85"/>
      <c r="N133" s="85"/>
      <c r="O133" s="73">
        <f t="shared" si="31"/>
        <v>2680</v>
      </c>
      <c r="P133" s="19"/>
      <c r="Q133" s="19"/>
      <c r="R133" s="19"/>
      <c r="S133" s="19"/>
    </row>
    <row r="134" spans="1:19" ht="13" x14ac:dyDescent="0.15">
      <c r="A134" s="36"/>
      <c r="B134" s="84" t="s">
        <v>58</v>
      </c>
      <c r="C134" s="87"/>
      <c r="D134" s="85"/>
      <c r="E134" s="85"/>
      <c r="F134" s="85"/>
      <c r="G134" s="85"/>
      <c r="H134" s="85"/>
      <c r="I134" s="89"/>
      <c r="J134" s="89">
        <v>3000</v>
      </c>
      <c r="K134" s="89"/>
      <c r="L134" s="85"/>
      <c r="M134" s="85"/>
      <c r="N134" s="85"/>
      <c r="O134" s="73">
        <f t="shared" si="31"/>
        <v>3000</v>
      </c>
      <c r="P134" s="19"/>
      <c r="Q134" s="19"/>
      <c r="R134" s="19"/>
      <c r="S134" s="19"/>
    </row>
    <row r="135" spans="1:19" ht="13" x14ac:dyDescent="0.15">
      <c r="A135" s="36"/>
      <c r="B135" s="84"/>
      <c r="C135" s="87"/>
      <c r="D135" s="85"/>
      <c r="E135" s="85"/>
      <c r="F135" s="85"/>
      <c r="G135" s="85"/>
      <c r="H135" s="85"/>
      <c r="I135" s="89"/>
      <c r="J135" s="89"/>
      <c r="K135" s="89"/>
      <c r="L135" s="85"/>
      <c r="M135" s="85"/>
      <c r="N135" s="85"/>
      <c r="O135" s="73"/>
      <c r="P135" s="19"/>
      <c r="Q135" s="19"/>
      <c r="R135" s="19"/>
      <c r="S135" s="19"/>
    </row>
    <row r="136" spans="1:19" ht="13" x14ac:dyDescent="0.15">
      <c r="A136" s="36"/>
      <c r="B136" s="84" t="s">
        <v>59</v>
      </c>
      <c r="C136" s="87"/>
      <c r="D136" s="85"/>
      <c r="E136" s="85"/>
      <c r="F136" s="85"/>
      <c r="G136" s="85"/>
      <c r="H136" s="85"/>
      <c r="I136" s="89"/>
      <c r="J136" s="89">
        <v>2800</v>
      </c>
      <c r="K136" s="89"/>
      <c r="L136" s="85"/>
      <c r="M136" s="85"/>
      <c r="N136" s="85"/>
      <c r="O136" s="73">
        <f t="shared" ref="O136:O142" si="32">SUM(C136:N136)</f>
        <v>2800</v>
      </c>
      <c r="P136" s="19"/>
      <c r="Q136" s="19"/>
      <c r="R136" s="19"/>
      <c r="S136" s="19"/>
    </row>
    <row r="137" spans="1:19" ht="13" x14ac:dyDescent="0.15">
      <c r="A137" s="36"/>
      <c r="B137" s="58" t="s">
        <v>60</v>
      </c>
      <c r="C137" s="24"/>
      <c r="D137" s="24">
        <v>52369.84</v>
      </c>
      <c r="E137" s="71"/>
      <c r="F137" s="24"/>
      <c r="G137" s="24"/>
      <c r="H137" s="24"/>
      <c r="I137" s="90"/>
      <c r="J137" s="90"/>
      <c r="K137" s="90"/>
      <c r="L137" s="24"/>
      <c r="M137" s="24"/>
      <c r="N137" s="24"/>
      <c r="O137" s="73">
        <f t="shared" si="32"/>
        <v>52369.84</v>
      </c>
      <c r="P137" s="19"/>
      <c r="Q137" s="19"/>
      <c r="R137" s="19"/>
      <c r="S137" s="19"/>
    </row>
    <row r="138" spans="1:19" ht="13" x14ac:dyDescent="0.15">
      <c r="A138" s="36"/>
      <c r="B138" s="58" t="s">
        <v>61</v>
      </c>
      <c r="C138" s="24"/>
      <c r="D138" s="24">
        <v>7500</v>
      </c>
      <c r="E138" s="71">
        <v>7500</v>
      </c>
      <c r="F138" s="24">
        <v>7500</v>
      </c>
      <c r="G138" s="24">
        <v>7500</v>
      </c>
      <c r="H138" s="24">
        <v>7500</v>
      </c>
      <c r="I138" s="90">
        <v>7500</v>
      </c>
      <c r="J138" s="90">
        <v>7500</v>
      </c>
      <c r="K138" s="90">
        <v>7500</v>
      </c>
      <c r="L138" s="24">
        <v>7500</v>
      </c>
      <c r="M138" s="24"/>
      <c r="N138" s="24"/>
      <c r="O138" s="73">
        <f t="shared" si="32"/>
        <v>67500</v>
      </c>
      <c r="P138" s="19"/>
      <c r="Q138" s="19"/>
      <c r="R138" s="19"/>
      <c r="S138" s="19"/>
    </row>
    <row r="139" spans="1:19" ht="13" x14ac:dyDescent="0.15">
      <c r="A139" s="36"/>
      <c r="B139" s="58"/>
      <c r="C139" s="24"/>
      <c r="D139" s="24"/>
      <c r="E139" s="71"/>
      <c r="F139" s="24"/>
      <c r="G139" s="24"/>
      <c r="H139" s="24"/>
      <c r="I139" s="90"/>
      <c r="J139" s="90"/>
      <c r="K139" s="90"/>
      <c r="L139" s="24"/>
      <c r="M139" s="24"/>
      <c r="N139" s="24"/>
      <c r="O139" s="73">
        <f t="shared" si="32"/>
        <v>0</v>
      </c>
      <c r="P139" s="19"/>
      <c r="Q139" s="19"/>
      <c r="R139" s="19"/>
      <c r="S139" s="19"/>
    </row>
    <row r="140" spans="1:19" ht="13" x14ac:dyDescent="0.15">
      <c r="A140" s="36"/>
      <c r="B140" s="84" t="s">
        <v>62</v>
      </c>
      <c r="C140" s="85"/>
      <c r="D140" s="85">
        <v>80000</v>
      </c>
      <c r="E140" s="85">
        <v>16660</v>
      </c>
      <c r="F140" s="85">
        <v>16660</v>
      </c>
      <c r="G140" s="85">
        <v>16660</v>
      </c>
      <c r="H140" s="85">
        <v>16660</v>
      </c>
      <c r="I140" s="85">
        <v>16660</v>
      </c>
      <c r="J140" s="85">
        <v>16660</v>
      </c>
      <c r="K140" s="85">
        <v>16660</v>
      </c>
      <c r="L140" s="85">
        <v>16660</v>
      </c>
      <c r="M140" s="85"/>
      <c r="N140" s="85"/>
      <c r="O140" s="73">
        <f t="shared" si="32"/>
        <v>213280</v>
      </c>
      <c r="P140" s="19"/>
      <c r="Q140" s="19"/>
      <c r="R140" s="19"/>
      <c r="S140" s="19"/>
    </row>
    <row r="141" spans="1:19" ht="13" x14ac:dyDescent="0.15">
      <c r="A141" s="36"/>
      <c r="B141" s="84" t="s">
        <v>63</v>
      </c>
      <c r="C141" s="85">
        <v>12000</v>
      </c>
      <c r="D141" s="85">
        <v>12000</v>
      </c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73">
        <f t="shared" si="32"/>
        <v>24000</v>
      </c>
      <c r="P141" s="19"/>
      <c r="Q141" s="19"/>
      <c r="R141" s="19"/>
      <c r="S141" s="19"/>
    </row>
    <row r="142" spans="1:19" ht="13" x14ac:dyDescent="0.15">
      <c r="A142" s="36"/>
      <c r="B142" s="84" t="s">
        <v>64</v>
      </c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73">
        <f t="shared" si="32"/>
        <v>0</v>
      </c>
      <c r="P142" s="19"/>
      <c r="Q142" s="19"/>
      <c r="R142" s="19"/>
      <c r="S142" s="19"/>
    </row>
    <row r="143" spans="1:19" ht="13" x14ac:dyDescent="0.15">
      <c r="A143" s="36"/>
      <c r="B143" s="58"/>
      <c r="C143" s="24"/>
      <c r="D143" s="24"/>
      <c r="E143" s="24"/>
      <c r="F143" s="24"/>
      <c r="G143" s="24"/>
      <c r="H143" s="24"/>
      <c r="I143" s="24"/>
      <c r="J143" s="71"/>
      <c r="K143" s="71"/>
      <c r="L143" s="71"/>
      <c r="M143" s="71"/>
      <c r="N143" s="24"/>
      <c r="O143" s="73"/>
      <c r="P143" s="19"/>
      <c r="Q143" s="19"/>
      <c r="R143" s="19"/>
      <c r="S143" s="19"/>
    </row>
    <row r="144" spans="1:19" ht="13" x14ac:dyDescent="0.15">
      <c r="A144" s="36"/>
      <c r="B144" s="91" t="s">
        <v>43</v>
      </c>
      <c r="C144" s="92">
        <f t="shared" ref="C144:K144" si="33">SUM(C118:C143)</f>
        <v>444140.72</v>
      </c>
      <c r="D144" s="92">
        <f t="shared" si="33"/>
        <v>388348.41000000003</v>
      </c>
      <c r="E144" s="92">
        <f t="shared" si="33"/>
        <v>207300.33</v>
      </c>
      <c r="F144" s="92">
        <f t="shared" si="33"/>
        <v>194405.09999999998</v>
      </c>
      <c r="G144" s="92">
        <f t="shared" si="33"/>
        <v>186366.25</v>
      </c>
      <c r="H144" s="92">
        <f t="shared" si="33"/>
        <v>147571.54999999999</v>
      </c>
      <c r="I144" s="93">
        <f t="shared" si="33"/>
        <v>242485.63999999998</v>
      </c>
      <c r="J144" s="93">
        <f t="shared" si="33"/>
        <v>253308.89</v>
      </c>
      <c r="K144" s="93">
        <f t="shared" si="33"/>
        <v>211139.87</v>
      </c>
      <c r="L144" s="92">
        <f t="shared" ref="L144:O144" si="34">SUM(L119:L143)</f>
        <v>236206.96</v>
      </c>
      <c r="M144" s="92">
        <f t="shared" si="34"/>
        <v>0</v>
      </c>
      <c r="N144" s="92">
        <f t="shared" si="34"/>
        <v>0</v>
      </c>
      <c r="O144" s="94">
        <f t="shared" si="34"/>
        <v>2511273.7200000002</v>
      </c>
      <c r="P144" s="53"/>
      <c r="Q144" s="19"/>
      <c r="R144" s="19"/>
      <c r="S144" s="19"/>
    </row>
    <row r="145" spans="1:19" ht="13" x14ac:dyDescent="0.15">
      <c r="A145" s="19"/>
      <c r="B145" s="35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5"/>
      <c r="P145" s="19"/>
      <c r="Q145" s="19"/>
      <c r="R145" s="19"/>
      <c r="S145" s="19"/>
    </row>
    <row r="146" spans="1:19" ht="13" x14ac:dyDescent="0.15">
      <c r="A146" s="36"/>
      <c r="B146" s="43" t="s">
        <v>37</v>
      </c>
      <c r="C146" s="44">
        <f t="shared" ref="C146:N146" si="35">SUM(C116-C144)</f>
        <v>394643.76</v>
      </c>
      <c r="D146" s="44">
        <f t="shared" si="35"/>
        <v>165537.27999999991</v>
      </c>
      <c r="E146" s="44">
        <f t="shared" si="35"/>
        <v>248575.22000000006</v>
      </c>
      <c r="F146" s="44">
        <f t="shared" si="35"/>
        <v>292224.93000000005</v>
      </c>
      <c r="G146" s="44">
        <f t="shared" si="35"/>
        <v>228727.5</v>
      </c>
      <c r="H146" s="44">
        <f t="shared" si="35"/>
        <v>192631.81</v>
      </c>
      <c r="I146" s="44">
        <f t="shared" si="35"/>
        <v>330485.82999999996</v>
      </c>
      <c r="J146" s="44">
        <f t="shared" si="35"/>
        <v>433687.19000000006</v>
      </c>
      <c r="K146" s="44">
        <f t="shared" si="35"/>
        <v>465110.05999999994</v>
      </c>
      <c r="L146" s="44">
        <f t="shared" si="35"/>
        <v>537742.9</v>
      </c>
      <c r="M146" s="44">
        <f t="shared" si="35"/>
        <v>0</v>
      </c>
      <c r="N146" s="44">
        <f t="shared" si="35"/>
        <v>0</v>
      </c>
      <c r="O146" s="45">
        <f t="shared" ref="O146:O147" si="36">SUM(C146:N146)</f>
        <v>3289366.48</v>
      </c>
      <c r="P146" s="19"/>
      <c r="Q146" s="19"/>
      <c r="R146" s="19"/>
      <c r="S146" s="19"/>
    </row>
    <row r="147" spans="1:19" ht="13" x14ac:dyDescent="0.15">
      <c r="A147" s="36"/>
      <c r="B147" s="43" t="s">
        <v>13</v>
      </c>
      <c r="C147" s="44">
        <f t="shared" ref="C147:N147" si="37">SUM(C99+C104+C116-C144)</f>
        <v>1299304.46</v>
      </c>
      <c r="D147" s="44">
        <f t="shared" si="37"/>
        <v>921904.5199999999</v>
      </c>
      <c r="E147" s="44">
        <f t="shared" si="37"/>
        <v>1154295.42</v>
      </c>
      <c r="F147" s="44">
        <f t="shared" si="37"/>
        <v>1060702.8700000001</v>
      </c>
      <c r="G147" s="44">
        <f t="shared" si="37"/>
        <v>824417.86</v>
      </c>
      <c r="H147" s="44">
        <f t="shared" si="37"/>
        <v>969815.1100000001</v>
      </c>
      <c r="I147" s="44">
        <f t="shared" si="37"/>
        <v>1075771.1700000002</v>
      </c>
      <c r="J147" s="44">
        <f t="shared" si="37"/>
        <v>1069576.31</v>
      </c>
      <c r="K147" s="44">
        <f t="shared" si="37"/>
        <v>1184543.42</v>
      </c>
      <c r="L147" s="44">
        <f t="shared" si="37"/>
        <v>1322881.2</v>
      </c>
      <c r="M147" s="44">
        <f t="shared" si="37"/>
        <v>0</v>
      </c>
      <c r="N147" s="44">
        <f t="shared" si="37"/>
        <v>0</v>
      </c>
      <c r="O147" s="45">
        <f t="shared" si="36"/>
        <v>10883212.34</v>
      </c>
      <c r="P147" s="19"/>
      <c r="Q147" s="19"/>
      <c r="R147" s="19"/>
      <c r="S147" s="19"/>
    </row>
    <row r="148" spans="1:19" ht="13" x14ac:dyDescent="0.15">
      <c r="A148" s="19"/>
      <c r="B148" s="37" t="s">
        <v>65</v>
      </c>
      <c r="C148" s="38">
        <f t="shared" ref="C148:O148" si="38">SUM(C116/C144)</f>
        <v>1.8885556811814059</v>
      </c>
      <c r="D148" s="38">
        <f t="shared" si="38"/>
        <v>1.4262597083891753</v>
      </c>
      <c r="E148" s="38">
        <f t="shared" si="38"/>
        <v>2.1991067259757862</v>
      </c>
      <c r="F148" s="38">
        <f t="shared" si="38"/>
        <v>2.5031752253413111</v>
      </c>
      <c r="G148" s="38">
        <f t="shared" si="38"/>
        <v>2.2273010805336266</v>
      </c>
      <c r="H148" s="38">
        <f t="shared" si="38"/>
        <v>2.3053451698515062</v>
      </c>
      <c r="I148" s="38">
        <f t="shared" si="38"/>
        <v>2.3629088716346254</v>
      </c>
      <c r="J148" s="38">
        <f t="shared" si="38"/>
        <v>2.7120883124157231</v>
      </c>
      <c r="K148" s="38">
        <f t="shared" si="38"/>
        <v>3.2028528292643164</v>
      </c>
      <c r="L148" s="38">
        <f t="shared" si="38"/>
        <v>3.276575169503896</v>
      </c>
      <c r="M148" s="38" t="e">
        <f t="shared" si="38"/>
        <v>#DIV/0!</v>
      </c>
      <c r="N148" s="38" t="e">
        <f t="shared" si="38"/>
        <v>#DIV/0!</v>
      </c>
      <c r="O148" s="38">
        <f t="shared" si="38"/>
        <v>2.3098398847577633</v>
      </c>
      <c r="P148" s="19"/>
      <c r="Q148" s="19"/>
      <c r="R148" s="19"/>
      <c r="S148" s="19"/>
    </row>
    <row r="149" spans="1:19" ht="13" x14ac:dyDescent="0.15">
      <c r="A149" s="19"/>
      <c r="B149" s="19"/>
      <c r="C149" s="40"/>
      <c r="D149" s="40"/>
      <c r="E149" s="40"/>
      <c r="F149" s="40"/>
      <c r="G149" s="40"/>
      <c r="H149" s="40"/>
      <c r="I149" s="40"/>
      <c r="J149" s="40"/>
      <c r="K149" s="19"/>
      <c r="L149" s="19"/>
      <c r="M149" s="19"/>
      <c r="N149" s="19"/>
      <c r="O149" s="19"/>
      <c r="P149" s="19"/>
      <c r="Q149" s="19"/>
      <c r="R149" s="19"/>
      <c r="S149" s="19"/>
    </row>
    <row r="150" spans="1:19" ht="13" x14ac:dyDescent="0.15">
      <c r="A150" s="19"/>
      <c r="B150" s="19"/>
      <c r="C150" s="40"/>
      <c r="D150" s="40"/>
      <c r="E150" s="40"/>
      <c r="F150" s="40"/>
      <c r="G150" s="40"/>
      <c r="H150" s="40"/>
      <c r="I150" s="40"/>
      <c r="J150" s="40"/>
      <c r="K150" s="19"/>
      <c r="L150" s="19"/>
      <c r="M150" s="19"/>
      <c r="N150" s="19"/>
      <c r="O150" s="19"/>
      <c r="P150" s="19"/>
      <c r="Q150" s="19"/>
      <c r="R150" s="19"/>
      <c r="S150" s="19"/>
    </row>
    <row r="151" spans="1:19" ht="13" x14ac:dyDescent="0.15">
      <c r="B151" s="49" t="s">
        <v>66</v>
      </c>
      <c r="C151" s="51">
        <f t="shared" ref="C151:N151" si="39">SUM(C99,C104,C116)</f>
        <v>1743445.18</v>
      </c>
      <c r="D151" s="51">
        <f t="shared" si="39"/>
        <v>1310252.93</v>
      </c>
      <c r="E151" s="51">
        <f t="shared" si="39"/>
        <v>1361595.75</v>
      </c>
      <c r="F151" s="51">
        <f t="shared" si="39"/>
        <v>1255107.9700000002</v>
      </c>
      <c r="G151" s="51">
        <f t="shared" si="39"/>
        <v>1010784.11</v>
      </c>
      <c r="H151" s="51">
        <f t="shared" si="39"/>
        <v>1117386.6600000001</v>
      </c>
      <c r="I151" s="51">
        <f t="shared" si="39"/>
        <v>1318256.81</v>
      </c>
      <c r="J151" s="51">
        <f t="shared" si="39"/>
        <v>1322885.2000000002</v>
      </c>
      <c r="K151" s="51">
        <f t="shared" si="39"/>
        <v>1395683.29</v>
      </c>
      <c r="L151" s="51">
        <f t="shared" si="39"/>
        <v>1559088.16</v>
      </c>
      <c r="M151" s="51">
        <f t="shared" si="39"/>
        <v>0</v>
      </c>
      <c r="N151" s="51">
        <f t="shared" si="39"/>
        <v>0</v>
      </c>
      <c r="O151" s="95">
        <f>SUM(C151:N151)</f>
        <v>13394486.059999999</v>
      </c>
    </row>
    <row r="152" spans="1:19" ht="13" x14ac:dyDescent="0.15">
      <c r="C152" s="2"/>
      <c r="D152" s="2"/>
      <c r="E152" s="2"/>
      <c r="F152" s="2"/>
      <c r="G152" s="2"/>
      <c r="H152" s="2"/>
      <c r="I152" s="2"/>
      <c r="J152" s="2"/>
    </row>
    <row r="153" spans="1:19" ht="13" x14ac:dyDescent="0.15">
      <c r="B153" s="1" t="s">
        <v>67</v>
      </c>
      <c r="C153" s="2">
        <f t="shared" ref="C153:O153" si="40">SUM(C116*0.25)+(C99*0.5)+(C104*0.35)</f>
        <v>653384.86499999999</v>
      </c>
      <c r="D153" s="2">
        <f t="shared" si="40"/>
        <v>510327.53249999997</v>
      </c>
      <c r="E153" s="2">
        <f t="shared" si="40"/>
        <v>558304.09750000003</v>
      </c>
      <c r="F153" s="2">
        <f t="shared" si="40"/>
        <v>494025.79250000004</v>
      </c>
      <c r="G153" s="2">
        <f t="shared" si="40"/>
        <v>394656.74249999999</v>
      </c>
      <c r="H153" s="2">
        <f t="shared" si="40"/>
        <v>468105.56999999995</v>
      </c>
      <c r="I153" s="2">
        <f t="shared" si="40"/>
        <v>510146.91249999998</v>
      </c>
      <c r="J153" s="2">
        <f t="shared" si="40"/>
        <v>485198.245</v>
      </c>
      <c r="K153" s="2">
        <f t="shared" si="40"/>
        <v>524784.85149999999</v>
      </c>
      <c r="L153" s="2">
        <f t="shared" si="40"/>
        <v>580461.21</v>
      </c>
      <c r="M153" s="2">
        <f t="shared" si="40"/>
        <v>0</v>
      </c>
      <c r="N153" s="2">
        <f t="shared" si="40"/>
        <v>0</v>
      </c>
      <c r="O153" s="2">
        <f t="shared" si="40"/>
        <v>5179395.8189999992</v>
      </c>
    </row>
    <row r="154" spans="1:19" ht="13" x14ac:dyDescent="0.15">
      <c r="C154" s="2"/>
      <c r="D154" s="2"/>
      <c r="E154" s="2"/>
      <c r="F154" s="2"/>
      <c r="G154" s="2"/>
      <c r="H154" s="2"/>
      <c r="I154" s="2"/>
      <c r="J154" s="2"/>
    </row>
    <row r="155" spans="1:19" ht="13" x14ac:dyDescent="0.15">
      <c r="B155" s="1" t="s">
        <v>68</v>
      </c>
      <c r="C155" s="2">
        <f t="shared" ref="C155:O155" si="41">SUM(C147-C153)</f>
        <v>645919.59499999997</v>
      </c>
      <c r="D155" s="2">
        <f t="shared" si="41"/>
        <v>411576.98749999993</v>
      </c>
      <c r="E155" s="2">
        <f t="shared" si="41"/>
        <v>595991.32249999989</v>
      </c>
      <c r="F155" s="2">
        <f t="shared" si="41"/>
        <v>566677.07750000013</v>
      </c>
      <c r="G155" s="2">
        <f t="shared" si="41"/>
        <v>429761.11749999999</v>
      </c>
      <c r="H155" s="2">
        <f t="shared" si="41"/>
        <v>501709.54000000015</v>
      </c>
      <c r="I155" s="2">
        <f t="shared" si="41"/>
        <v>565624.25750000018</v>
      </c>
      <c r="J155" s="2">
        <f t="shared" si="41"/>
        <v>584378.06500000006</v>
      </c>
      <c r="K155" s="2">
        <f t="shared" si="41"/>
        <v>659758.56849999994</v>
      </c>
      <c r="L155" s="2">
        <f t="shared" si="41"/>
        <v>742419.99</v>
      </c>
      <c r="M155" s="2">
        <f t="shared" si="41"/>
        <v>0</v>
      </c>
      <c r="N155" s="2">
        <f t="shared" si="41"/>
        <v>0</v>
      </c>
      <c r="O155" s="2">
        <f t="shared" si="41"/>
        <v>5703816.5210000006</v>
      </c>
    </row>
    <row r="156" spans="1:19" ht="13" x14ac:dyDescent="0.15">
      <c r="C156" s="2"/>
      <c r="D156" s="2"/>
      <c r="E156" s="2"/>
      <c r="F156" s="2"/>
      <c r="G156" s="2"/>
      <c r="H156" s="2"/>
      <c r="I156" s="2"/>
      <c r="J156" s="2"/>
    </row>
    <row r="157" spans="1:19" ht="13" x14ac:dyDescent="0.15">
      <c r="B157" s="1"/>
      <c r="C157" s="2"/>
      <c r="D157" s="2"/>
      <c r="E157" s="2"/>
      <c r="F157" s="2"/>
      <c r="G157" s="2"/>
      <c r="H157" s="2"/>
      <c r="I157" s="2"/>
      <c r="J157" s="2"/>
    </row>
    <row r="158" spans="1:19" ht="13" x14ac:dyDescent="0.15">
      <c r="B158" s="1" t="s">
        <v>69</v>
      </c>
      <c r="C158" s="2">
        <f t="shared" ref="C158:O158" si="42">SUM(C113*1%)</f>
        <v>2855.7867999999999</v>
      </c>
      <c r="D158" s="2">
        <f t="shared" si="42"/>
        <v>1603.6967999999999</v>
      </c>
      <c r="E158" s="2">
        <f t="shared" si="42"/>
        <v>1071.7702999999999</v>
      </c>
      <c r="F158" s="2">
        <f t="shared" si="42"/>
        <v>403.77970000000005</v>
      </c>
      <c r="G158" s="2">
        <f t="shared" si="42"/>
        <v>968.79729999999995</v>
      </c>
      <c r="H158" s="2">
        <f t="shared" si="42"/>
        <v>449.64980000000003</v>
      </c>
      <c r="I158" s="2">
        <f t="shared" si="42"/>
        <v>1033.6021000000001</v>
      </c>
      <c r="J158" s="2">
        <f t="shared" si="42"/>
        <v>885.67020000000002</v>
      </c>
      <c r="K158" s="2">
        <f t="shared" si="42"/>
        <v>519.30589999999995</v>
      </c>
      <c r="L158" s="2">
        <f t="shared" si="42"/>
        <v>782.43669999999997</v>
      </c>
      <c r="M158" s="2">
        <f t="shared" si="42"/>
        <v>0</v>
      </c>
      <c r="N158" s="2">
        <f t="shared" si="42"/>
        <v>0</v>
      </c>
      <c r="O158" s="2">
        <f t="shared" si="42"/>
        <v>10574.495599999998</v>
      </c>
    </row>
    <row r="159" spans="1:19" ht="13" x14ac:dyDescent="0.15">
      <c r="C159" s="2"/>
      <c r="D159" s="2"/>
      <c r="E159" s="2"/>
      <c r="F159" s="2"/>
      <c r="G159" s="2"/>
      <c r="H159" s="2"/>
      <c r="I159" s="2"/>
      <c r="J159" s="2"/>
    </row>
    <row r="160" spans="1:19" ht="13" x14ac:dyDescent="0.15">
      <c r="C160" s="2"/>
      <c r="D160" s="2"/>
      <c r="E160" s="2"/>
      <c r="F160" s="2"/>
      <c r="G160" s="2"/>
      <c r="H160" s="2"/>
      <c r="I160" s="2"/>
      <c r="J160" s="2"/>
    </row>
    <row r="161" spans="3:10" ht="13" x14ac:dyDescent="0.15">
      <c r="C161" s="2"/>
      <c r="D161" s="2"/>
      <c r="E161" s="2"/>
      <c r="F161" s="2"/>
      <c r="G161" s="2"/>
      <c r="H161" s="2"/>
      <c r="I161" s="2"/>
      <c r="J161" s="2"/>
    </row>
    <row r="162" spans="3:10" ht="13" x14ac:dyDescent="0.15">
      <c r="C162" s="2"/>
      <c r="D162" s="2"/>
      <c r="E162" s="2"/>
      <c r="F162" s="2"/>
      <c r="G162" s="2"/>
      <c r="H162" s="2"/>
      <c r="I162" s="2"/>
      <c r="J162" s="2"/>
    </row>
    <row r="163" spans="3:10" ht="13" x14ac:dyDescent="0.15">
      <c r="C163" s="2"/>
      <c r="D163" s="2"/>
      <c r="E163" s="2"/>
      <c r="F163" s="2"/>
      <c r="G163" s="2"/>
      <c r="H163" s="2"/>
      <c r="I163" s="2"/>
      <c r="J163" s="2"/>
    </row>
    <row r="164" spans="3:10" ht="13" x14ac:dyDescent="0.15">
      <c r="C164" s="2"/>
      <c r="D164" s="2"/>
      <c r="E164" s="2"/>
      <c r="F164" s="2"/>
      <c r="G164" s="2"/>
      <c r="H164" s="2"/>
      <c r="I164" s="2"/>
      <c r="J164" s="2"/>
    </row>
    <row r="165" spans="3:10" ht="13" x14ac:dyDescent="0.15">
      <c r="C165" s="2"/>
      <c r="D165" s="2"/>
      <c r="E165" s="2"/>
      <c r="F165" s="2"/>
      <c r="G165" s="2"/>
      <c r="H165" s="2"/>
      <c r="I165" s="2"/>
      <c r="J165" s="2"/>
    </row>
    <row r="166" spans="3:10" ht="13" x14ac:dyDescent="0.15">
      <c r="C166" s="2"/>
      <c r="D166" s="2"/>
      <c r="E166" s="2"/>
      <c r="F166" s="2"/>
      <c r="G166" s="2"/>
      <c r="H166" s="2"/>
      <c r="I166" s="2"/>
      <c r="J166" s="2"/>
    </row>
    <row r="167" spans="3:10" ht="13" x14ac:dyDescent="0.15">
      <c r="C167" s="2"/>
      <c r="D167" s="2"/>
      <c r="E167" s="2"/>
      <c r="F167" s="2"/>
      <c r="G167" s="2"/>
      <c r="H167" s="2"/>
      <c r="I167" s="2"/>
      <c r="J167" s="2"/>
    </row>
    <row r="168" spans="3:10" ht="13" x14ac:dyDescent="0.15">
      <c r="C168" s="2"/>
      <c r="D168" s="2"/>
      <c r="E168" s="2"/>
      <c r="F168" s="2"/>
      <c r="G168" s="2"/>
      <c r="H168" s="2"/>
      <c r="I168" s="2"/>
      <c r="J168" s="2"/>
    </row>
    <row r="169" spans="3:10" ht="13" x14ac:dyDescent="0.15">
      <c r="C169" s="2"/>
      <c r="D169" s="2"/>
      <c r="E169" s="2"/>
      <c r="F169" s="2"/>
      <c r="G169" s="2"/>
      <c r="H169" s="2"/>
      <c r="I169" s="2"/>
      <c r="J169" s="2"/>
    </row>
    <row r="170" spans="3:10" ht="13" x14ac:dyDescent="0.15">
      <c r="C170" s="2"/>
      <c r="D170" s="2"/>
      <c r="E170" s="2"/>
      <c r="F170" s="2"/>
      <c r="G170" s="2"/>
      <c r="H170" s="2"/>
      <c r="I170" s="2"/>
      <c r="J170" s="2"/>
    </row>
    <row r="171" spans="3:10" ht="13" x14ac:dyDescent="0.15">
      <c r="C171" s="2"/>
      <c r="D171" s="2"/>
      <c r="E171" s="2"/>
      <c r="F171" s="2"/>
      <c r="G171" s="2"/>
      <c r="H171" s="2"/>
      <c r="I171" s="2"/>
      <c r="J171" s="2"/>
    </row>
    <row r="172" spans="3:10" ht="13" x14ac:dyDescent="0.15">
      <c r="C172" s="2"/>
      <c r="D172" s="2"/>
      <c r="E172" s="2"/>
      <c r="F172" s="2"/>
      <c r="G172" s="2"/>
      <c r="H172" s="2"/>
      <c r="I172" s="2"/>
      <c r="J172" s="2"/>
    </row>
    <row r="173" spans="3:10" ht="13" x14ac:dyDescent="0.15">
      <c r="C173" s="2"/>
      <c r="D173" s="2"/>
      <c r="E173" s="2"/>
      <c r="F173" s="2"/>
      <c r="G173" s="2"/>
      <c r="H173" s="2"/>
      <c r="I173" s="2"/>
      <c r="J173" s="2"/>
    </row>
    <row r="174" spans="3:10" ht="13" x14ac:dyDescent="0.15">
      <c r="C174" s="2"/>
      <c r="D174" s="2"/>
      <c r="E174" s="2"/>
      <c r="F174" s="2"/>
      <c r="G174" s="2"/>
      <c r="H174" s="2"/>
      <c r="I174" s="2"/>
      <c r="J174" s="2"/>
    </row>
    <row r="175" spans="3:10" ht="13" x14ac:dyDescent="0.15">
      <c r="C175" s="2"/>
      <c r="D175" s="2"/>
      <c r="E175" s="2"/>
      <c r="F175" s="2"/>
      <c r="G175" s="2"/>
      <c r="H175" s="2"/>
      <c r="I175" s="2"/>
      <c r="J175" s="2"/>
    </row>
    <row r="176" spans="3:10" ht="13" x14ac:dyDescent="0.15">
      <c r="C176" s="2"/>
      <c r="D176" s="2"/>
      <c r="E176" s="2"/>
      <c r="F176" s="2"/>
      <c r="G176" s="2"/>
      <c r="H176" s="2"/>
      <c r="I176" s="2"/>
      <c r="J176" s="2"/>
    </row>
    <row r="177" spans="3:10" ht="13" x14ac:dyDescent="0.15">
      <c r="C177" s="2"/>
      <c r="D177" s="2"/>
      <c r="E177" s="2"/>
      <c r="F177" s="2"/>
      <c r="G177" s="2"/>
      <c r="H177" s="2"/>
      <c r="I177" s="2"/>
      <c r="J177" s="2"/>
    </row>
    <row r="178" spans="3:10" ht="13" x14ac:dyDescent="0.15">
      <c r="C178" s="2"/>
      <c r="D178" s="2"/>
      <c r="E178" s="2"/>
      <c r="F178" s="2"/>
      <c r="G178" s="2"/>
      <c r="H178" s="2"/>
      <c r="I178" s="2"/>
      <c r="J178" s="2"/>
    </row>
    <row r="179" spans="3:10" ht="13" x14ac:dyDescent="0.15">
      <c r="C179" s="2"/>
      <c r="D179" s="2"/>
      <c r="E179" s="2"/>
      <c r="F179" s="2"/>
      <c r="G179" s="2"/>
      <c r="H179" s="2"/>
      <c r="I179" s="2"/>
      <c r="J179" s="2"/>
    </row>
    <row r="180" spans="3:10" ht="13" x14ac:dyDescent="0.15">
      <c r="C180" s="2"/>
      <c r="D180" s="2"/>
      <c r="E180" s="2"/>
      <c r="F180" s="2"/>
      <c r="G180" s="2"/>
      <c r="H180" s="2"/>
      <c r="I180" s="2"/>
      <c r="J180" s="2"/>
    </row>
    <row r="181" spans="3:10" ht="13" x14ac:dyDescent="0.15">
      <c r="C181" s="2"/>
      <c r="D181" s="2"/>
      <c r="E181" s="2"/>
      <c r="F181" s="2"/>
      <c r="G181" s="2"/>
      <c r="H181" s="2"/>
      <c r="I181" s="2"/>
      <c r="J181" s="2"/>
    </row>
    <row r="182" spans="3:10" ht="13" x14ac:dyDescent="0.15">
      <c r="C182" s="2"/>
      <c r="D182" s="2"/>
      <c r="E182" s="2"/>
      <c r="F182" s="2"/>
      <c r="G182" s="2"/>
      <c r="H182" s="2"/>
      <c r="I182" s="2"/>
      <c r="J182" s="2"/>
    </row>
    <row r="183" spans="3:10" ht="13" x14ac:dyDescent="0.15">
      <c r="C183" s="2"/>
      <c r="D183" s="2"/>
      <c r="E183" s="2"/>
      <c r="F183" s="2"/>
      <c r="G183" s="2"/>
      <c r="H183" s="2"/>
      <c r="I183" s="2"/>
      <c r="J183" s="2"/>
    </row>
    <row r="184" spans="3:10" ht="13" x14ac:dyDescent="0.15">
      <c r="C184" s="2"/>
      <c r="D184" s="2"/>
      <c r="E184" s="2"/>
      <c r="F184" s="2"/>
      <c r="G184" s="2"/>
      <c r="H184" s="2"/>
      <c r="I184" s="2"/>
      <c r="J184" s="2"/>
    </row>
    <row r="185" spans="3:10" ht="13" x14ac:dyDescent="0.15">
      <c r="C185" s="2"/>
      <c r="D185" s="2"/>
      <c r="E185" s="2"/>
      <c r="F185" s="2"/>
      <c r="G185" s="2"/>
      <c r="H185" s="2"/>
      <c r="I185" s="2"/>
      <c r="J185" s="2"/>
    </row>
    <row r="186" spans="3:10" ht="13" x14ac:dyDescent="0.15">
      <c r="C186" s="2"/>
      <c r="D186" s="2"/>
      <c r="E186" s="2"/>
      <c r="F186" s="2"/>
      <c r="G186" s="2"/>
      <c r="H186" s="2"/>
      <c r="I186" s="2"/>
      <c r="J186" s="2"/>
    </row>
    <row r="187" spans="3:10" ht="13" x14ac:dyDescent="0.15">
      <c r="C187" s="2"/>
      <c r="D187" s="2"/>
      <c r="E187" s="2"/>
      <c r="F187" s="2"/>
      <c r="G187" s="2"/>
      <c r="H187" s="2"/>
      <c r="I187" s="2"/>
      <c r="J187" s="2"/>
    </row>
    <row r="188" spans="3:10" ht="13" x14ac:dyDescent="0.15">
      <c r="C188" s="2"/>
      <c r="D188" s="2"/>
      <c r="E188" s="2"/>
      <c r="F188" s="2"/>
      <c r="G188" s="2"/>
      <c r="H188" s="2"/>
      <c r="I188" s="2"/>
      <c r="J188" s="2"/>
    </row>
    <row r="189" spans="3:10" ht="13" x14ac:dyDescent="0.15">
      <c r="C189" s="2"/>
      <c r="D189" s="2"/>
      <c r="E189" s="2"/>
      <c r="F189" s="2"/>
      <c r="G189" s="2"/>
      <c r="H189" s="2"/>
      <c r="I189" s="2"/>
      <c r="J189" s="2"/>
    </row>
    <row r="190" spans="3:10" ht="13" x14ac:dyDescent="0.15">
      <c r="C190" s="2"/>
      <c r="D190" s="2"/>
      <c r="E190" s="2"/>
      <c r="F190" s="2"/>
      <c r="G190" s="2"/>
      <c r="H190" s="2"/>
      <c r="I190" s="2"/>
      <c r="J190" s="2"/>
    </row>
    <row r="191" spans="3:10" ht="13" x14ac:dyDescent="0.15">
      <c r="C191" s="2"/>
      <c r="D191" s="2"/>
      <c r="E191" s="2"/>
      <c r="F191" s="2"/>
      <c r="G191" s="2"/>
      <c r="H191" s="2"/>
      <c r="I191" s="2"/>
      <c r="J191" s="2"/>
    </row>
    <row r="192" spans="3:10" ht="13" x14ac:dyDescent="0.15">
      <c r="C192" s="2"/>
      <c r="D192" s="2"/>
      <c r="E192" s="2"/>
      <c r="F192" s="2"/>
      <c r="G192" s="2"/>
      <c r="H192" s="2"/>
      <c r="I192" s="2"/>
      <c r="J192" s="2"/>
    </row>
    <row r="193" spans="3:10" ht="13" x14ac:dyDescent="0.15">
      <c r="C193" s="2"/>
      <c r="D193" s="2"/>
      <c r="E193" s="2"/>
      <c r="F193" s="2"/>
      <c r="G193" s="2"/>
      <c r="H193" s="2"/>
      <c r="I193" s="2"/>
      <c r="J193" s="2"/>
    </row>
    <row r="194" spans="3:10" ht="13" x14ac:dyDescent="0.15">
      <c r="C194" s="2"/>
      <c r="D194" s="2"/>
      <c r="E194" s="2"/>
      <c r="F194" s="2"/>
      <c r="G194" s="2"/>
      <c r="H194" s="2"/>
      <c r="I194" s="2"/>
      <c r="J194" s="2"/>
    </row>
    <row r="195" spans="3:10" ht="13" x14ac:dyDescent="0.15">
      <c r="C195" s="2"/>
      <c r="D195" s="2"/>
      <c r="E195" s="2"/>
      <c r="F195" s="2"/>
      <c r="G195" s="2"/>
      <c r="H195" s="2"/>
      <c r="I195" s="2"/>
      <c r="J195" s="2"/>
    </row>
    <row r="196" spans="3:10" ht="13" x14ac:dyDescent="0.15">
      <c r="C196" s="2"/>
      <c r="D196" s="2"/>
      <c r="E196" s="2"/>
      <c r="F196" s="2"/>
      <c r="G196" s="2"/>
      <c r="H196" s="2"/>
      <c r="I196" s="2"/>
      <c r="J196" s="2"/>
    </row>
    <row r="197" spans="3:10" ht="13" x14ac:dyDescent="0.15">
      <c r="C197" s="2"/>
      <c r="D197" s="2"/>
      <c r="E197" s="2"/>
      <c r="F197" s="2"/>
      <c r="G197" s="2"/>
      <c r="H197" s="2"/>
      <c r="I197" s="2"/>
      <c r="J197" s="2"/>
    </row>
    <row r="198" spans="3:10" ht="13" x14ac:dyDescent="0.15">
      <c r="C198" s="2"/>
      <c r="D198" s="2"/>
      <c r="E198" s="2"/>
      <c r="F198" s="2"/>
      <c r="G198" s="2"/>
      <c r="H198" s="2"/>
      <c r="I198" s="2"/>
      <c r="J198" s="2"/>
    </row>
    <row r="199" spans="3:10" ht="13" x14ac:dyDescent="0.15">
      <c r="C199" s="2"/>
      <c r="D199" s="2"/>
      <c r="E199" s="2"/>
      <c r="F199" s="2"/>
      <c r="G199" s="2"/>
      <c r="H199" s="2"/>
      <c r="I199" s="2"/>
      <c r="J199" s="2"/>
    </row>
    <row r="200" spans="3:10" ht="13" x14ac:dyDescent="0.15">
      <c r="C200" s="2"/>
      <c r="D200" s="2"/>
      <c r="E200" s="2"/>
      <c r="F200" s="2"/>
      <c r="G200" s="2"/>
      <c r="H200" s="2"/>
      <c r="I200" s="2"/>
      <c r="J200" s="2"/>
    </row>
    <row r="201" spans="3:10" ht="13" x14ac:dyDescent="0.15">
      <c r="C201" s="2"/>
      <c r="D201" s="2"/>
      <c r="E201" s="2"/>
      <c r="F201" s="2"/>
      <c r="G201" s="2"/>
      <c r="H201" s="2"/>
      <c r="I201" s="2"/>
      <c r="J201" s="2"/>
    </row>
    <row r="202" spans="3:10" ht="13" x14ac:dyDescent="0.15">
      <c r="C202" s="2"/>
      <c r="D202" s="2"/>
      <c r="E202" s="2"/>
      <c r="F202" s="2"/>
      <c r="G202" s="2"/>
      <c r="H202" s="2"/>
      <c r="I202" s="2"/>
      <c r="J202" s="2"/>
    </row>
    <row r="203" spans="3:10" ht="13" x14ac:dyDescent="0.15">
      <c r="C203" s="2"/>
      <c r="D203" s="2"/>
      <c r="E203" s="2"/>
      <c r="F203" s="2"/>
      <c r="G203" s="2"/>
      <c r="H203" s="2"/>
      <c r="I203" s="2"/>
      <c r="J203" s="2"/>
    </row>
    <row r="204" spans="3:10" ht="13" x14ac:dyDescent="0.15">
      <c r="C204" s="2"/>
      <c r="D204" s="2"/>
      <c r="E204" s="2"/>
      <c r="F204" s="2"/>
      <c r="G204" s="2"/>
      <c r="H204" s="2"/>
      <c r="I204" s="2"/>
      <c r="J204" s="2"/>
    </row>
    <row r="205" spans="3:10" ht="13" x14ac:dyDescent="0.15">
      <c r="C205" s="2"/>
      <c r="D205" s="2"/>
      <c r="E205" s="2"/>
      <c r="F205" s="2"/>
      <c r="G205" s="2"/>
      <c r="H205" s="2"/>
      <c r="I205" s="2"/>
      <c r="J205" s="2"/>
    </row>
    <row r="206" spans="3:10" ht="13" x14ac:dyDescent="0.15">
      <c r="C206" s="2"/>
      <c r="D206" s="2"/>
      <c r="E206" s="2"/>
      <c r="F206" s="2"/>
      <c r="G206" s="2"/>
      <c r="H206" s="2"/>
      <c r="I206" s="2"/>
      <c r="J206" s="2"/>
    </row>
    <row r="207" spans="3:10" ht="13" x14ac:dyDescent="0.15">
      <c r="C207" s="2"/>
      <c r="D207" s="2"/>
      <c r="E207" s="2"/>
      <c r="F207" s="2"/>
      <c r="G207" s="2"/>
      <c r="H207" s="2"/>
      <c r="I207" s="2"/>
      <c r="J207" s="2"/>
    </row>
    <row r="208" spans="3:10" ht="13" x14ac:dyDescent="0.15">
      <c r="C208" s="2"/>
      <c r="D208" s="2"/>
      <c r="E208" s="2"/>
      <c r="F208" s="2"/>
      <c r="G208" s="2"/>
      <c r="H208" s="2"/>
      <c r="I208" s="2"/>
      <c r="J208" s="2"/>
    </row>
    <row r="209" spans="3:10" ht="13" x14ac:dyDescent="0.15">
      <c r="C209" s="2"/>
      <c r="D209" s="2"/>
      <c r="E209" s="2"/>
      <c r="F209" s="2"/>
      <c r="G209" s="2"/>
      <c r="H209" s="2"/>
      <c r="I209" s="2"/>
      <c r="J209" s="2"/>
    </row>
    <row r="210" spans="3:10" ht="13" x14ac:dyDescent="0.15">
      <c r="C210" s="2"/>
      <c r="D210" s="2"/>
      <c r="E210" s="2"/>
      <c r="F210" s="2"/>
      <c r="G210" s="2"/>
      <c r="H210" s="2"/>
      <c r="I210" s="2"/>
      <c r="J210" s="2"/>
    </row>
    <row r="211" spans="3:10" ht="13" x14ac:dyDescent="0.15">
      <c r="C211" s="2"/>
      <c r="D211" s="2"/>
      <c r="E211" s="2"/>
      <c r="F211" s="2"/>
      <c r="G211" s="2"/>
      <c r="H211" s="2"/>
      <c r="I211" s="2"/>
      <c r="J211" s="2"/>
    </row>
    <row r="212" spans="3:10" ht="13" x14ac:dyDescent="0.15">
      <c r="C212" s="2"/>
      <c r="D212" s="2"/>
      <c r="E212" s="2"/>
      <c r="F212" s="2"/>
      <c r="G212" s="2"/>
      <c r="H212" s="2"/>
      <c r="I212" s="2"/>
      <c r="J212" s="2"/>
    </row>
    <row r="213" spans="3:10" ht="13" x14ac:dyDescent="0.15">
      <c r="C213" s="2"/>
      <c r="D213" s="2"/>
      <c r="E213" s="2"/>
      <c r="F213" s="2"/>
      <c r="G213" s="2"/>
      <c r="H213" s="2"/>
      <c r="I213" s="2"/>
      <c r="J213" s="2"/>
    </row>
    <row r="214" spans="3:10" ht="13" x14ac:dyDescent="0.15">
      <c r="C214" s="2"/>
      <c r="D214" s="2"/>
      <c r="E214" s="2"/>
      <c r="F214" s="2"/>
      <c r="G214" s="2"/>
      <c r="H214" s="2"/>
      <c r="I214" s="2"/>
      <c r="J214" s="2"/>
    </row>
    <row r="215" spans="3:10" ht="13" x14ac:dyDescent="0.15">
      <c r="C215" s="2"/>
      <c r="D215" s="2"/>
      <c r="E215" s="2"/>
      <c r="F215" s="2"/>
      <c r="G215" s="2"/>
      <c r="H215" s="2"/>
      <c r="I215" s="2"/>
      <c r="J215" s="2"/>
    </row>
    <row r="216" spans="3:10" ht="13" x14ac:dyDescent="0.15">
      <c r="C216" s="2"/>
      <c r="D216" s="2"/>
      <c r="E216" s="2"/>
      <c r="F216" s="2"/>
      <c r="G216" s="2"/>
      <c r="H216" s="2"/>
      <c r="I216" s="2"/>
      <c r="J216" s="2"/>
    </row>
    <row r="217" spans="3:10" ht="13" x14ac:dyDescent="0.15">
      <c r="C217" s="2"/>
      <c r="D217" s="2"/>
      <c r="E217" s="2"/>
      <c r="F217" s="2"/>
      <c r="G217" s="2"/>
      <c r="H217" s="2"/>
      <c r="I217" s="2"/>
      <c r="J217" s="2"/>
    </row>
    <row r="218" spans="3:10" ht="13" x14ac:dyDescent="0.15">
      <c r="C218" s="2"/>
      <c r="D218" s="2"/>
      <c r="E218" s="2"/>
      <c r="F218" s="2"/>
      <c r="G218" s="2"/>
      <c r="H218" s="2"/>
      <c r="I218" s="2"/>
      <c r="J218" s="2"/>
    </row>
    <row r="219" spans="3:10" ht="13" x14ac:dyDescent="0.15">
      <c r="C219" s="2"/>
      <c r="D219" s="2"/>
      <c r="E219" s="2"/>
      <c r="F219" s="2"/>
      <c r="G219" s="2"/>
      <c r="H219" s="2"/>
      <c r="I219" s="2"/>
      <c r="J219" s="2"/>
    </row>
    <row r="220" spans="3:10" ht="13" x14ac:dyDescent="0.15">
      <c r="C220" s="2"/>
      <c r="D220" s="2"/>
      <c r="E220" s="2"/>
      <c r="F220" s="2"/>
      <c r="G220" s="2"/>
      <c r="H220" s="2"/>
      <c r="I220" s="2"/>
      <c r="J220" s="2"/>
    </row>
    <row r="221" spans="3:10" ht="13" x14ac:dyDescent="0.15">
      <c r="C221" s="2"/>
      <c r="D221" s="2"/>
      <c r="E221" s="2"/>
      <c r="F221" s="2"/>
      <c r="G221" s="2"/>
      <c r="H221" s="2"/>
      <c r="I221" s="2"/>
      <c r="J221" s="2"/>
    </row>
    <row r="222" spans="3:10" ht="13" x14ac:dyDescent="0.15">
      <c r="C222" s="2"/>
      <c r="D222" s="2"/>
      <c r="E222" s="2"/>
      <c r="F222" s="2"/>
      <c r="G222" s="2"/>
      <c r="H222" s="2"/>
      <c r="I222" s="2"/>
      <c r="J222" s="2"/>
    </row>
    <row r="223" spans="3:10" ht="13" x14ac:dyDescent="0.15">
      <c r="C223" s="2"/>
      <c r="D223" s="2"/>
      <c r="E223" s="2"/>
      <c r="F223" s="2"/>
      <c r="G223" s="2"/>
      <c r="H223" s="2"/>
      <c r="I223" s="2"/>
      <c r="J223" s="2"/>
    </row>
    <row r="224" spans="3:10" ht="13" x14ac:dyDescent="0.15">
      <c r="C224" s="2"/>
      <c r="D224" s="2"/>
      <c r="E224" s="2"/>
      <c r="F224" s="2"/>
      <c r="G224" s="2"/>
      <c r="H224" s="2"/>
      <c r="I224" s="2"/>
      <c r="J224" s="2"/>
    </row>
    <row r="225" spans="3:10" ht="13" x14ac:dyDescent="0.15">
      <c r="C225" s="2"/>
      <c r="D225" s="2"/>
      <c r="E225" s="2"/>
      <c r="F225" s="2"/>
      <c r="G225" s="2"/>
      <c r="H225" s="2"/>
      <c r="I225" s="2"/>
      <c r="J225" s="2"/>
    </row>
    <row r="226" spans="3:10" ht="13" x14ac:dyDescent="0.15">
      <c r="C226" s="2"/>
      <c r="D226" s="2"/>
      <c r="E226" s="2"/>
      <c r="F226" s="2"/>
      <c r="G226" s="2"/>
      <c r="H226" s="2"/>
      <c r="I226" s="2"/>
      <c r="J226" s="2"/>
    </row>
    <row r="227" spans="3:10" ht="13" x14ac:dyDescent="0.15">
      <c r="C227" s="2"/>
      <c r="D227" s="2"/>
      <c r="E227" s="2"/>
      <c r="F227" s="2"/>
      <c r="G227" s="2"/>
      <c r="H227" s="2"/>
      <c r="I227" s="2"/>
      <c r="J227" s="2"/>
    </row>
    <row r="228" spans="3:10" ht="13" x14ac:dyDescent="0.15">
      <c r="C228" s="2"/>
      <c r="D228" s="2"/>
      <c r="E228" s="2"/>
      <c r="F228" s="2"/>
      <c r="G228" s="2"/>
      <c r="H228" s="2"/>
      <c r="I228" s="2"/>
      <c r="J228" s="2"/>
    </row>
    <row r="229" spans="3:10" ht="13" x14ac:dyDescent="0.15">
      <c r="C229" s="2"/>
      <c r="D229" s="2"/>
      <c r="E229" s="2"/>
      <c r="F229" s="2"/>
      <c r="G229" s="2"/>
      <c r="H229" s="2"/>
      <c r="I229" s="2"/>
      <c r="J229" s="2"/>
    </row>
    <row r="230" spans="3:10" ht="13" x14ac:dyDescent="0.15">
      <c r="C230" s="2"/>
      <c r="D230" s="2"/>
      <c r="E230" s="2"/>
      <c r="F230" s="2"/>
      <c r="G230" s="2"/>
      <c r="H230" s="2"/>
      <c r="I230" s="2"/>
      <c r="J230" s="2"/>
    </row>
    <row r="231" spans="3:10" ht="13" x14ac:dyDescent="0.15">
      <c r="C231" s="2"/>
      <c r="D231" s="2"/>
      <c r="E231" s="2"/>
      <c r="F231" s="2"/>
      <c r="G231" s="2"/>
      <c r="H231" s="2"/>
      <c r="I231" s="2"/>
      <c r="J231" s="2"/>
    </row>
    <row r="232" spans="3:10" ht="13" x14ac:dyDescent="0.15">
      <c r="C232" s="2"/>
      <c r="D232" s="2"/>
      <c r="E232" s="2"/>
      <c r="F232" s="2"/>
      <c r="G232" s="2"/>
      <c r="H232" s="2"/>
      <c r="I232" s="2"/>
      <c r="J232" s="2"/>
    </row>
    <row r="233" spans="3:10" ht="13" x14ac:dyDescent="0.15">
      <c r="C233" s="2"/>
      <c r="D233" s="2"/>
      <c r="E233" s="2"/>
      <c r="F233" s="2"/>
      <c r="G233" s="2"/>
      <c r="H233" s="2"/>
      <c r="I233" s="2"/>
      <c r="J233" s="2"/>
    </row>
    <row r="234" spans="3:10" ht="13" x14ac:dyDescent="0.15">
      <c r="C234" s="2"/>
      <c r="D234" s="2"/>
      <c r="E234" s="2"/>
      <c r="F234" s="2"/>
      <c r="G234" s="2"/>
      <c r="H234" s="2"/>
      <c r="I234" s="2"/>
      <c r="J234" s="2"/>
    </row>
    <row r="235" spans="3:10" ht="13" x14ac:dyDescent="0.15">
      <c r="C235" s="2"/>
      <c r="D235" s="2"/>
      <c r="E235" s="2"/>
      <c r="F235" s="2"/>
      <c r="G235" s="2"/>
      <c r="H235" s="2"/>
      <c r="I235" s="2"/>
      <c r="J235" s="2"/>
    </row>
    <row r="236" spans="3:10" ht="13" x14ac:dyDescent="0.15">
      <c r="C236" s="2"/>
      <c r="D236" s="2"/>
      <c r="E236" s="2"/>
      <c r="F236" s="2"/>
      <c r="G236" s="2"/>
      <c r="H236" s="2"/>
      <c r="I236" s="2"/>
      <c r="J236" s="2"/>
    </row>
    <row r="237" spans="3:10" ht="13" x14ac:dyDescent="0.15">
      <c r="C237" s="2"/>
      <c r="D237" s="2"/>
      <c r="E237" s="2"/>
      <c r="F237" s="2"/>
      <c r="G237" s="2"/>
      <c r="H237" s="2"/>
      <c r="I237" s="2"/>
      <c r="J237" s="2"/>
    </row>
    <row r="238" spans="3:10" ht="13" x14ac:dyDescent="0.15">
      <c r="C238" s="2"/>
      <c r="D238" s="2"/>
      <c r="E238" s="2"/>
      <c r="F238" s="2"/>
      <c r="G238" s="2"/>
      <c r="H238" s="2"/>
      <c r="I238" s="2"/>
      <c r="J238" s="2"/>
    </row>
    <row r="239" spans="3:10" ht="13" x14ac:dyDescent="0.15">
      <c r="C239" s="2"/>
      <c r="D239" s="2"/>
      <c r="E239" s="2"/>
      <c r="F239" s="2"/>
      <c r="G239" s="2"/>
      <c r="H239" s="2"/>
      <c r="I239" s="2"/>
      <c r="J239" s="2"/>
    </row>
    <row r="240" spans="3:10" ht="13" x14ac:dyDescent="0.15">
      <c r="C240" s="2"/>
      <c r="D240" s="2"/>
      <c r="E240" s="2"/>
      <c r="F240" s="2"/>
      <c r="G240" s="2"/>
      <c r="H240" s="2"/>
      <c r="I240" s="2"/>
      <c r="J240" s="2"/>
    </row>
    <row r="241" spans="3:10" ht="13" x14ac:dyDescent="0.15">
      <c r="C241" s="2"/>
      <c r="D241" s="2"/>
      <c r="E241" s="2"/>
      <c r="F241" s="2"/>
      <c r="G241" s="2"/>
      <c r="H241" s="2"/>
      <c r="I241" s="2"/>
      <c r="J241" s="2"/>
    </row>
    <row r="242" spans="3:10" ht="13" x14ac:dyDescent="0.15">
      <c r="C242" s="2"/>
      <c r="D242" s="2"/>
      <c r="E242" s="2"/>
      <c r="F242" s="2"/>
      <c r="G242" s="2"/>
      <c r="H242" s="2"/>
      <c r="I242" s="2"/>
      <c r="J242" s="2"/>
    </row>
    <row r="243" spans="3:10" ht="13" x14ac:dyDescent="0.15">
      <c r="C243" s="2"/>
      <c r="D243" s="2"/>
      <c r="E243" s="2"/>
      <c r="F243" s="2"/>
      <c r="G243" s="2"/>
      <c r="H243" s="2"/>
      <c r="I243" s="2"/>
      <c r="J243" s="2"/>
    </row>
    <row r="244" spans="3:10" ht="13" x14ac:dyDescent="0.15">
      <c r="C244" s="2"/>
      <c r="D244" s="2"/>
      <c r="E244" s="2"/>
      <c r="F244" s="2"/>
      <c r="G244" s="2"/>
      <c r="H244" s="2"/>
      <c r="I244" s="2"/>
      <c r="J244" s="2"/>
    </row>
    <row r="245" spans="3:10" ht="13" x14ac:dyDescent="0.15">
      <c r="C245" s="2"/>
      <c r="D245" s="2"/>
      <c r="E245" s="2"/>
      <c r="F245" s="2"/>
      <c r="G245" s="2"/>
      <c r="H245" s="2"/>
      <c r="I245" s="2"/>
      <c r="J245" s="2"/>
    </row>
    <row r="246" spans="3:10" ht="13" x14ac:dyDescent="0.15">
      <c r="C246" s="2"/>
      <c r="D246" s="2"/>
      <c r="E246" s="2"/>
      <c r="F246" s="2"/>
      <c r="G246" s="2"/>
      <c r="H246" s="2"/>
      <c r="I246" s="2"/>
      <c r="J246" s="2"/>
    </row>
    <row r="247" spans="3:10" ht="13" x14ac:dyDescent="0.15">
      <c r="C247" s="2"/>
      <c r="D247" s="2"/>
      <c r="E247" s="2"/>
      <c r="F247" s="2"/>
      <c r="G247" s="2"/>
      <c r="H247" s="2"/>
      <c r="I247" s="2"/>
      <c r="J247" s="2"/>
    </row>
    <row r="248" spans="3:10" ht="13" x14ac:dyDescent="0.15">
      <c r="C248" s="2"/>
      <c r="D248" s="2"/>
      <c r="E248" s="2"/>
      <c r="F248" s="2"/>
      <c r="G248" s="2"/>
      <c r="H248" s="2"/>
      <c r="I248" s="2"/>
      <c r="J248" s="2"/>
    </row>
    <row r="249" spans="3:10" ht="13" x14ac:dyDescent="0.15">
      <c r="C249" s="2"/>
      <c r="D249" s="2"/>
      <c r="E249" s="2"/>
      <c r="F249" s="2"/>
      <c r="G249" s="2"/>
      <c r="H249" s="2"/>
      <c r="I249" s="2"/>
      <c r="J249" s="2"/>
    </row>
    <row r="250" spans="3:10" ht="13" x14ac:dyDescent="0.15">
      <c r="C250" s="2"/>
      <c r="D250" s="2"/>
      <c r="E250" s="2"/>
      <c r="F250" s="2"/>
      <c r="G250" s="2"/>
      <c r="H250" s="2"/>
      <c r="I250" s="2"/>
      <c r="J250" s="2"/>
    </row>
    <row r="251" spans="3:10" ht="13" x14ac:dyDescent="0.15">
      <c r="C251" s="2"/>
      <c r="D251" s="2"/>
      <c r="E251" s="2"/>
      <c r="F251" s="2"/>
      <c r="G251" s="2"/>
      <c r="H251" s="2"/>
      <c r="I251" s="2"/>
      <c r="J251" s="2"/>
    </row>
    <row r="252" spans="3:10" ht="13" x14ac:dyDescent="0.15">
      <c r="C252" s="2"/>
      <c r="D252" s="2"/>
      <c r="E252" s="2"/>
      <c r="F252" s="2"/>
      <c r="G252" s="2"/>
      <c r="H252" s="2"/>
      <c r="I252" s="2"/>
      <c r="J252" s="2"/>
    </row>
    <row r="253" spans="3:10" ht="13" x14ac:dyDescent="0.15">
      <c r="C253" s="2"/>
      <c r="D253" s="2"/>
      <c r="E253" s="2"/>
      <c r="F253" s="2"/>
      <c r="G253" s="2"/>
      <c r="H253" s="2"/>
      <c r="I253" s="2"/>
      <c r="J253" s="2"/>
    </row>
    <row r="254" spans="3:10" ht="13" x14ac:dyDescent="0.15">
      <c r="C254" s="2"/>
      <c r="D254" s="2"/>
      <c r="E254" s="2"/>
      <c r="F254" s="2"/>
      <c r="G254" s="2"/>
      <c r="H254" s="2"/>
      <c r="I254" s="2"/>
      <c r="J254" s="2"/>
    </row>
    <row r="255" spans="3:10" ht="13" x14ac:dyDescent="0.15">
      <c r="C255" s="2"/>
      <c r="D255" s="2"/>
      <c r="E255" s="2"/>
      <c r="F255" s="2"/>
      <c r="G255" s="2"/>
      <c r="H255" s="2"/>
      <c r="I255" s="2"/>
      <c r="J255" s="2"/>
    </row>
    <row r="256" spans="3:10" ht="13" x14ac:dyDescent="0.15">
      <c r="C256" s="2"/>
      <c r="D256" s="2"/>
      <c r="E256" s="2"/>
      <c r="F256" s="2"/>
      <c r="G256" s="2"/>
      <c r="H256" s="2"/>
      <c r="I256" s="2"/>
      <c r="J256" s="2"/>
    </row>
    <row r="257" spans="3:10" ht="13" x14ac:dyDescent="0.15">
      <c r="C257" s="2"/>
      <c r="D257" s="2"/>
      <c r="E257" s="2"/>
      <c r="F257" s="2"/>
      <c r="G257" s="2"/>
      <c r="H257" s="2"/>
      <c r="I257" s="2"/>
      <c r="J257" s="2"/>
    </row>
    <row r="258" spans="3:10" ht="13" x14ac:dyDescent="0.15">
      <c r="C258" s="2"/>
      <c r="D258" s="2"/>
      <c r="E258" s="2"/>
      <c r="F258" s="2"/>
      <c r="G258" s="2"/>
      <c r="H258" s="2"/>
      <c r="I258" s="2"/>
      <c r="J258" s="2"/>
    </row>
    <row r="259" spans="3:10" ht="13" x14ac:dyDescent="0.15">
      <c r="C259" s="2"/>
      <c r="D259" s="2"/>
      <c r="E259" s="2"/>
      <c r="F259" s="2"/>
      <c r="G259" s="2"/>
      <c r="H259" s="2"/>
      <c r="I259" s="2"/>
      <c r="J259" s="2"/>
    </row>
    <row r="260" spans="3:10" ht="13" x14ac:dyDescent="0.15">
      <c r="C260" s="2"/>
      <c r="D260" s="2"/>
      <c r="E260" s="2"/>
      <c r="F260" s="2"/>
      <c r="G260" s="2"/>
      <c r="H260" s="2"/>
      <c r="I260" s="2"/>
      <c r="J260" s="2"/>
    </row>
    <row r="261" spans="3:10" ht="13" x14ac:dyDescent="0.15">
      <c r="C261" s="2"/>
      <c r="D261" s="2"/>
      <c r="E261" s="2"/>
      <c r="F261" s="2"/>
      <c r="G261" s="2"/>
      <c r="H261" s="2"/>
      <c r="I261" s="2"/>
      <c r="J261" s="2"/>
    </row>
    <row r="262" spans="3:10" ht="13" x14ac:dyDescent="0.15">
      <c r="C262" s="2"/>
      <c r="D262" s="2"/>
      <c r="E262" s="2"/>
      <c r="F262" s="2"/>
      <c r="G262" s="2"/>
      <c r="H262" s="2"/>
      <c r="I262" s="2"/>
      <c r="J262" s="2"/>
    </row>
    <row r="263" spans="3:10" ht="13" x14ac:dyDescent="0.15">
      <c r="C263" s="2"/>
      <c r="D263" s="2"/>
      <c r="E263" s="2"/>
      <c r="F263" s="2"/>
      <c r="G263" s="2"/>
      <c r="H263" s="2"/>
      <c r="I263" s="2"/>
      <c r="J263" s="2"/>
    </row>
    <row r="264" spans="3:10" ht="13" x14ac:dyDescent="0.15">
      <c r="C264" s="2"/>
      <c r="D264" s="2"/>
      <c r="E264" s="2"/>
      <c r="F264" s="2"/>
      <c r="G264" s="2"/>
      <c r="H264" s="2"/>
      <c r="I264" s="2"/>
      <c r="J264" s="2"/>
    </row>
    <row r="265" spans="3:10" ht="13" x14ac:dyDescent="0.15">
      <c r="C265" s="2"/>
      <c r="D265" s="2"/>
      <c r="E265" s="2"/>
      <c r="F265" s="2"/>
      <c r="G265" s="2"/>
      <c r="H265" s="2"/>
      <c r="I265" s="2"/>
      <c r="J265" s="2"/>
    </row>
    <row r="266" spans="3:10" ht="13" x14ac:dyDescent="0.15">
      <c r="C266" s="2"/>
      <c r="D266" s="2"/>
      <c r="E266" s="2"/>
      <c r="F266" s="2"/>
      <c r="G266" s="2"/>
      <c r="H266" s="2"/>
      <c r="I266" s="2"/>
      <c r="J266" s="2"/>
    </row>
    <row r="267" spans="3:10" ht="13" x14ac:dyDescent="0.15">
      <c r="C267" s="2"/>
      <c r="D267" s="2"/>
      <c r="E267" s="2"/>
      <c r="F267" s="2"/>
      <c r="G267" s="2"/>
      <c r="H267" s="2"/>
      <c r="I267" s="2"/>
      <c r="J267" s="2"/>
    </row>
    <row r="268" spans="3:10" ht="13" x14ac:dyDescent="0.15">
      <c r="C268" s="2"/>
      <c r="D268" s="2"/>
      <c r="E268" s="2"/>
      <c r="F268" s="2"/>
      <c r="G268" s="2"/>
      <c r="H268" s="2"/>
      <c r="I268" s="2"/>
      <c r="J268" s="2"/>
    </row>
    <row r="269" spans="3:10" ht="13" x14ac:dyDescent="0.15">
      <c r="C269" s="2"/>
      <c r="D269" s="2"/>
      <c r="E269" s="2"/>
      <c r="F269" s="2"/>
      <c r="G269" s="2"/>
      <c r="H269" s="2"/>
      <c r="I269" s="2"/>
      <c r="J269" s="2"/>
    </row>
    <row r="270" spans="3:10" ht="13" x14ac:dyDescent="0.15">
      <c r="C270" s="2"/>
      <c r="D270" s="2"/>
      <c r="E270" s="2"/>
      <c r="F270" s="2"/>
      <c r="G270" s="2"/>
      <c r="H270" s="2"/>
      <c r="I270" s="2"/>
      <c r="J270" s="2"/>
    </row>
    <row r="271" spans="3:10" ht="13" x14ac:dyDescent="0.15">
      <c r="C271" s="2"/>
      <c r="D271" s="2"/>
      <c r="E271" s="2"/>
      <c r="F271" s="2"/>
      <c r="G271" s="2"/>
      <c r="H271" s="2"/>
      <c r="I271" s="2"/>
      <c r="J271" s="2"/>
    </row>
    <row r="272" spans="3:10" ht="13" x14ac:dyDescent="0.15">
      <c r="C272" s="2"/>
      <c r="D272" s="2"/>
      <c r="E272" s="2"/>
      <c r="F272" s="2"/>
      <c r="G272" s="2"/>
      <c r="H272" s="2"/>
      <c r="I272" s="2"/>
      <c r="J272" s="2"/>
    </row>
    <row r="273" spans="3:10" ht="13" x14ac:dyDescent="0.15">
      <c r="C273" s="2"/>
      <c r="D273" s="2"/>
      <c r="E273" s="2"/>
      <c r="F273" s="2"/>
      <c r="G273" s="2"/>
      <c r="H273" s="2"/>
      <c r="I273" s="2"/>
      <c r="J273" s="2"/>
    </row>
    <row r="274" spans="3:10" ht="13" x14ac:dyDescent="0.15">
      <c r="C274" s="2"/>
      <c r="D274" s="2"/>
      <c r="E274" s="2"/>
      <c r="F274" s="2"/>
      <c r="G274" s="2"/>
      <c r="H274" s="2"/>
      <c r="I274" s="2"/>
      <c r="J274" s="2"/>
    </row>
    <row r="275" spans="3:10" ht="13" x14ac:dyDescent="0.15">
      <c r="C275" s="2"/>
      <c r="D275" s="2"/>
      <c r="E275" s="2"/>
      <c r="F275" s="2"/>
      <c r="G275" s="2"/>
      <c r="H275" s="2"/>
      <c r="I275" s="2"/>
      <c r="J275" s="2"/>
    </row>
    <row r="276" spans="3:10" ht="13" x14ac:dyDescent="0.15">
      <c r="C276" s="2"/>
      <c r="D276" s="2"/>
      <c r="E276" s="2"/>
      <c r="F276" s="2"/>
      <c r="G276" s="2"/>
      <c r="H276" s="2"/>
      <c r="I276" s="2"/>
      <c r="J276" s="2"/>
    </row>
    <row r="277" spans="3:10" ht="13" x14ac:dyDescent="0.15">
      <c r="C277" s="2"/>
      <c r="D277" s="2"/>
      <c r="E277" s="2"/>
      <c r="F277" s="2"/>
      <c r="G277" s="2"/>
      <c r="H277" s="2"/>
      <c r="I277" s="2"/>
      <c r="J277" s="2"/>
    </row>
    <row r="278" spans="3:10" ht="13" x14ac:dyDescent="0.15">
      <c r="C278" s="2"/>
      <c r="D278" s="2"/>
      <c r="E278" s="2"/>
      <c r="F278" s="2"/>
      <c r="G278" s="2"/>
      <c r="H278" s="2"/>
      <c r="I278" s="2"/>
      <c r="J278" s="2"/>
    </row>
    <row r="279" spans="3:10" ht="13" x14ac:dyDescent="0.15">
      <c r="C279" s="2"/>
      <c r="D279" s="2"/>
      <c r="E279" s="2"/>
      <c r="F279" s="2"/>
      <c r="G279" s="2"/>
      <c r="H279" s="2"/>
      <c r="I279" s="2"/>
      <c r="J279" s="2"/>
    </row>
    <row r="280" spans="3:10" ht="13" x14ac:dyDescent="0.15">
      <c r="C280" s="2"/>
      <c r="D280" s="2"/>
      <c r="E280" s="2"/>
      <c r="F280" s="2"/>
      <c r="G280" s="2"/>
      <c r="H280" s="2"/>
      <c r="I280" s="2"/>
      <c r="J280" s="2"/>
    </row>
    <row r="281" spans="3:10" ht="13" x14ac:dyDescent="0.15">
      <c r="C281" s="2"/>
      <c r="D281" s="2"/>
      <c r="E281" s="2"/>
      <c r="F281" s="2"/>
      <c r="G281" s="2"/>
      <c r="H281" s="2"/>
      <c r="I281" s="2"/>
      <c r="J281" s="2"/>
    </row>
    <row r="282" spans="3:10" ht="13" x14ac:dyDescent="0.15">
      <c r="C282" s="2"/>
      <c r="D282" s="2"/>
      <c r="E282" s="2"/>
      <c r="F282" s="2"/>
      <c r="G282" s="2"/>
      <c r="H282" s="2"/>
      <c r="I282" s="2"/>
      <c r="J282" s="2"/>
    </row>
    <row r="283" spans="3:10" ht="13" x14ac:dyDescent="0.15">
      <c r="C283" s="2"/>
      <c r="D283" s="2"/>
      <c r="E283" s="2"/>
      <c r="F283" s="2"/>
      <c r="G283" s="2"/>
      <c r="H283" s="2"/>
      <c r="I283" s="2"/>
      <c r="J283" s="2"/>
    </row>
    <row r="284" spans="3:10" ht="13" x14ac:dyDescent="0.15">
      <c r="C284" s="2"/>
      <c r="D284" s="2"/>
      <c r="E284" s="2"/>
      <c r="F284" s="2"/>
      <c r="G284" s="2"/>
      <c r="H284" s="2"/>
      <c r="I284" s="2"/>
      <c r="J284" s="2"/>
    </row>
    <row r="285" spans="3:10" ht="13" x14ac:dyDescent="0.15">
      <c r="C285" s="2"/>
      <c r="D285" s="2"/>
      <c r="E285" s="2"/>
      <c r="F285" s="2"/>
      <c r="G285" s="2"/>
      <c r="H285" s="2"/>
      <c r="I285" s="2"/>
      <c r="J285" s="2"/>
    </row>
    <row r="286" spans="3:10" ht="13" x14ac:dyDescent="0.15">
      <c r="C286" s="2"/>
      <c r="D286" s="2"/>
      <c r="E286" s="2"/>
      <c r="F286" s="2"/>
      <c r="G286" s="2"/>
      <c r="H286" s="2"/>
      <c r="I286" s="2"/>
      <c r="J286" s="2"/>
    </row>
    <row r="287" spans="3:10" ht="13" x14ac:dyDescent="0.15">
      <c r="C287" s="2"/>
      <c r="D287" s="2"/>
      <c r="E287" s="2"/>
      <c r="F287" s="2"/>
      <c r="G287" s="2"/>
      <c r="H287" s="2"/>
      <c r="I287" s="2"/>
      <c r="J287" s="2"/>
    </row>
    <row r="288" spans="3:10" ht="13" x14ac:dyDescent="0.15">
      <c r="C288" s="2"/>
      <c r="D288" s="2"/>
      <c r="E288" s="2"/>
      <c r="F288" s="2"/>
      <c r="G288" s="2"/>
      <c r="H288" s="2"/>
      <c r="I288" s="2"/>
      <c r="J288" s="2"/>
    </row>
    <row r="289" spans="3:10" ht="13" x14ac:dyDescent="0.15">
      <c r="C289" s="2"/>
      <c r="D289" s="2"/>
      <c r="E289" s="2"/>
      <c r="F289" s="2"/>
      <c r="G289" s="2"/>
      <c r="H289" s="2"/>
      <c r="I289" s="2"/>
      <c r="J289" s="2"/>
    </row>
    <row r="290" spans="3:10" ht="13" x14ac:dyDescent="0.15">
      <c r="C290" s="2"/>
      <c r="D290" s="2"/>
      <c r="E290" s="2"/>
      <c r="F290" s="2"/>
      <c r="G290" s="2"/>
      <c r="H290" s="2"/>
      <c r="I290" s="2"/>
      <c r="J290" s="2"/>
    </row>
    <row r="291" spans="3:10" ht="13" x14ac:dyDescent="0.15">
      <c r="C291" s="2"/>
      <c r="D291" s="2"/>
      <c r="E291" s="2"/>
      <c r="F291" s="2"/>
      <c r="G291" s="2"/>
      <c r="H291" s="2"/>
      <c r="I291" s="2"/>
      <c r="J291" s="2"/>
    </row>
    <row r="292" spans="3:10" ht="13" x14ac:dyDescent="0.15">
      <c r="C292" s="2"/>
      <c r="D292" s="2"/>
      <c r="E292" s="2"/>
      <c r="F292" s="2"/>
      <c r="G292" s="2"/>
      <c r="H292" s="2"/>
      <c r="I292" s="2"/>
      <c r="J292" s="2"/>
    </row>
    <row r="293" spans="3:10" ht="13" x14ac:dyDescent="0.15">
      <c r="C293" s="2"/>
      <c r="D293" s="2"/>
      <c r="E293" s="2"/>
      <c r="F293" s="2"/>
      <c r="G293" s="2"/>
      <c r="H293" s="2"/>
      <c r="I293" s="2"/>
      <c r="J293" s="2"/>
    </row>
    <row r="294" spans="3:10" ht="13" x14ac:dyDescent="0.15">
      <c r="C294" s="2"/>
      <c r="D294" s="2"/>
      <c r="E294" s="2"/>
      <c r="F294" s="2"/>
      <c r="G294" s="2"/>
      <c r="H294" s="2"/>
      <c r="I294" s="2"/>
      <c r="J294" s="2"/>
    </row>
    <row r="295" spans="3:10" ht="13" x14ac:dyDescent="0.15">
      <c r="C295" s="2"/>
      <c r="D295" s="2"/>
      <c r="E295" s="2"/>
      <c r="F295" s="2"/>
      <c r="G295" s="2"/>
      <c r="H295" s="2"/>
      <c r="I295" s="2"/>
      <c r="J295" s="2"/>
    </row>
    <row r="296" spans="3:10" ht="13" x14ac:dyDescent="0.15">
      <c r="C296" s="2"/>
      <c r="D296" s="2"/>
      <c r="E296" s="2"/>
      <c r="F296" s="2"/>
      <c r="G296" s="2"/>
      <c r="H296" s="2"/>
      <c r="I296" s="2"/>
      <c r="J296" s="2"/>
    </row>
    <row r="297" spans="3:10" ht="13" x14ac:dyDescent="0.15">
      <c r="C297" s="2"/>
      <c r="D297" s="2"/>
      <c r="E297" s="2"/>
      <c r="F297" s="2"/>
      <c r="G297" s="2"/>
      <c r="H297" s="2"/>
      <c r="I297" s="2"/>
      <c r="J297" s="2"/>
    </row>
    <row r="298" spans="3:10" ht="13" x14ac:dyDescent="0.15">
      <c r="C298" s="2"/>
      <c r="D298" s="2"/>
      <c r="E298" s="2"/>
      <c r="F298" s="2"/>
      <c r="G298" s="2"/>
      <c r="H298" s="2"/>
      <c r="I298" s="2"/>
      <c r="J298" s="2"/>
    </row>
    <row r="299" spans="3:10" ht="13" x14ac:dyDescent="0.15">
      <c r="C299" s="2"/>
      <c r="D299" s="2"/>
      <c r="E299" s="2"/>
      <c r="F299" s="2"/>
      <c r="G299" s="2"/>
      <c r="H299" s="2"/>
      <c r="I299" s="2"/>
      <c r="J299" s="2"/>
    </row>
    <row r="300" spans="3:10" ht="13" x14ac:dyDescent="0.15">
      <c r="C300" s="2"/>
      <c r="D300" s="2"/>
      <c r="E300" s="2"/>
      <c r="F300" s="2"/>
      <c r="G300" s="2"/>
      <c r="H300" s="2"/>
      <c r="I300" s="2"/>
      <c r="J300" s="2"/>
    </row>
    <row r="301" spans="3:10" ht="13" x14ac:dyDescent="0.15">
      <c r="C301" s="2"/>
      <c r="D301" s="2"/>
      <c r="E301" s="2"/>
      <c r="F301" s="2"/>
      <c r="G301" s="2"/>
      <c r="H301" s="2"/>
      <c r="I301" s="2"/>
      <c r="J301" s="2"/>
    </row>
    <row r="302" spans="3:10" ht="13" x14ac:dyDescent="0.15">
      <c r="C302" s="2"/>
      <c r="D302" s="2"/>
      <c r="E302" s="2"/>
      <c r="F302" s="2"/>
      <c r="G302" s="2"/>
      <c r="H302" s="2"/>
      <c r="I302" s="2"/>
      <c r="J302" s="2"/>
    </row>
    <row r="303" spans="3:10" ht="13" x14ac:dyDescent="0.15">
      <c r="C303" s="2"/>
      <c r="D303" s="2"/>
      <c r="E303" s="2"/>
      <c r="F303" s="2"/>
      <c r="G303" s="2"/>
      <c r="H303" s="2"/>
      <c r="I303" s="2"/>
      <c r="J303" s="2"/>
    </row>
    <row r="304" spans="3:10" ht="13" x14ac:dyDescent="0.15">
      <c r="C304" s="2"/>
      <c r="D304" s="2"/>
      <c r="E304" s="2"/>
      <c r="F304" s="2"/>
      <c r="G304" s="2"/>
      <c r="H304" s="2"/>
      <c r="I304" s="2"/>
      <c r="J304" s="2"/>
    </row>
    <row r="305" spans="3:10" ht="13" x14ac:dyDescent="0.15">
      <c r="C305" s="2"/>
      <c r="D305" s="2"/>
      <c r="E305" s="2"/>
      <c r="F305" s="2"/>
      <c r="G305" s="2"/>
      <c r="H305" s="2"/>
      <c r="I305" s="2"/>
      <c r="J305" s="2"/>
    </row>
    <row r="306" spans="3:10" ht="13" x14ac:dyDescent="0.15">
      <c r="C306" s="2"/>
      <c r="D306" s="2"/>
      <c r="E306" s="2"/>
      <c r="F306" s="2"/>
      <c r="G306" s="2"/>
      <c r="H306" s="2"/>
      <c r="I306" s="2"/>
      <c r="J306" s="2"/>
    </row>
    <row r="307" spans="3:10" ht="13" x14ac:dyDescent="0.15">
      <c r="C307" s="2"/>
      <c r="D307" s="2"/>
      <c r="E307" s="2"/>
      <c r="F307" s="2"/>
      <c r="G307" s="2"/>
      <c r="H307" s="2"/>
      <c r="I307" s="2"/>
      <c r="J307" s="2"/>
    </row>
    <row r="308" spans="3:10" ht="13" x14ac:dyDescent="0.15">
      <c r="C308" s="2"/>
      <c r="D308" s="2"/>
      <c r="E308" s="2"/>
      <c r="F308" s="2"/>
      <c r="G308" s="2"/>
      <c r="H308" s="2"/>
      <c r="I308" s="2"/>
      <c r="J308" s="2"/>
    </row>
    <row r="309" spans="3:10" ht="13" x14ac:dyDescent="0.15">
      <c r="C309" s="2"/>
      <c r="D309" s="2"/>
      <c r="E309" s="2"/>
      <c r="F309" s="2"/>
      <c r="G309" s="2"/>
      <c r="H309" s="2"/>
      <c r="I309" s="2"/>
      <c r="J309" s="2"/>
    </row>
    <row r="310" spans="3:10" ht="13" x14ac:dyDescent="0.15">
      <c r="C310" s="2"/>
      <c r="D310" s="2"/>
      <c r="E310" s="2"/>
      <c r="F310" s="2"/>
      <c r="G310" s="2"/>
      <c r="H310" s="2"/>
      <c r="I310" s="2"/>
      <c r="J310" s="2"/>
    </row>
    <row r="311" spans="3:10" ht="13" x14ac:dyDescent="0.15">
      <c r="C311" s="2"/>
      <c r="D311" s="2"/>
      <c r="E311" s="2"/>
      <c r="F311" s="2"/>
      <c r="G311" s="2"/>
      <c r="H311" s="2"/>
      <c r="I311" s="2"/>
      <c r="J311" s="2"/>
    </row>
    <row r="312" spans="3:10" ht="13" x14ac:dyDescent="0.15">
      <c r="C312" s="2"/>
      <c r="D312" s="2"/>
      <c r="E312" s="2"/>
      <c r="F312" s="2"/>
      <c r="G312" s="2"/>
      <c r="H312" s="2"/>
      <c r="I312" s="2"/>
      <c r="J312" s="2"/>
    </row>
    <row r="313" spans="3:10" ht="13" x14ac:dyDescent="0.15">
      <c r="C313" s="2"/>
      <c r="D313" s="2"/>
      <c r="E313" s="2"/>
      <c r="F313" s="2"/>
      <c r="G313" s="2"/>
      <c r="H313" s="2"/>
      <c r="I313" s="2"/>
      <c r="J313" s="2"/>
    </row>
    <row r="314" spans="3:10" ht="13" x14ac:dyDescent="0.15">
      <c r="C314" s="2"/>
      <c r="D314" s="2"/>
      <c r="E314" s="2"/>
      <c r="F314" s="2"/>
      <c r="G314" s="2"/>
      <c r="H314" s="2"/>
      <c r="I314" s="2"/>
      <c r="J314" s="2"/>
    </row>
    <row r="315" spans="3:10" ht="13" x14ac:dyDescent="0.15">
      <c r="C315" s="2"/>
      <c r="D315" s="2"/>
      <c r="E315" s="2"/>
      <c r="F315" s="2"/>
      <c r="G315" s="2"/>
      <c r="H315" s="2"/>
      <c r="I315" s="2"/>
      <c r="J315" s="2"/>
    </row>
    <row r="316" spans="3:10" ht="13" x14ac:dyDescent="0.15">
      <c r="C316" s="2"/>
      <c r="D316" s="2"/>
      <c r="E316" s="2"/>
      <c r="F316" s="2"/>
      <c r="G316" s="2"/>
      <c r="H316" s="2"/>
      <c r="I316" s="2"/>
      <c r="J316" s="2"/>
    </row>
    <row r="317" spans="3:10" ht="13" x14ac:dyDescent="0.15">
      <c r="C317" s="2"/>
      <c r="D317" s="2"/>
      <c r="E317" s="2"/>
      <c r="F317" s="2"/>
      <c r="G317" s="2"/>
      <c r="H317" s="2"/>
      <c r="I317" s="2"/>
      <c r="J317" s="2"/>
    </row>
    <row r="318" spans="3:10" ht="13" x14ac:dyDescent="0.15">
      <c r="C318" s="2"/>
      <c r="D318" s="2"/>
      <c r="E318" s="2"/>
      <c r="F318" s="2"/>
      <c r="G318" s="2"/>
      <c r="H318" s="2"/>
      <c r="I318" s="2"/>
      <c r="J318" s="2"/>
    </row>
    <row r="319" spans="3:10" ht="13" x14ac:dyDescent="0.15">
      <c r="C319" s="2"/>
      <c r="D319" s="2"/>
      <c r="E319" s="2"/>
      <c r="F319" s="2"/>
      <c r="G319" s="2"/>
      <c r="H319" s="2"/>
      <c r="I319" s="2"/>
      <c r="J319" s="2"/>
    </row>
    <row r="320" spans="3:10" ht="13" x14ac:dyDescent="0.15">
      <c r="C320" s="2"/>
      <c r="D320" s="2"/>
      <c r="E320" s="2"/>
      <c r="F320" s="2"/>
      <c r="G320" s="2"/>
      <c r="H320" s="2"/>
      <c r="I320" s="2"/>
      <c r="J320" s="2"/>
    </row>
    <row r="321" spans="3:10" ht="13" x14ac:dyDescent="0.15">
      <c r="C321" s="2"/>
      <c r="D321" s="2"/>
      <c r="E321" s="2"/>
      <c r="F321" s="2"/>
      <c r="G321" s="2"/>
      <c r="H321" s="2"/>
      <c r="I321" s="2"/>
      <c r="J321" s="2"/>
    </row>
    <row r="322" spans="3:10" ht="13" x14ac:dyDescent="0.15">
      <c r="C322" s="2"/>
      <c r="D322" s="2"/>
      <c r="E322" s="2"/>
      <c r="F322" s="2"/>
      <c r="G322" s="2"/>
      <c r="H322" s="2"/>
      <c r="I322" s="2"/>
      <c r="J322" s="2"/>
    </row>
    <row r="323" spans="3:10" ht="13" x14ac:dyDescent="0.15">
      <c r="C323" s="2"/>
      <c r="D323" s="2"/>
      <c r="E323" s="2"/>
      <c r="F323" s="2"/>
      <c r="G323" s="2"/>
      <c r="H323" s="2"/>
      <c r="I323" s="2"/>
      <c r="J323" s="2"/>
    </row>
    <row r="324" spans="3:10" ht="13" x14ac:dyDescent="0.15">
      <c r="C324" s="2"/>
      <c r="D324" s="2"/>
      <c r="E324" s="2"/>
      <c r="F324" s="2"/>
      <c r="G324" s="2"/>
      <c r="H324" s="2"/>
      <c r="I324" s="2"/>
      <c r="J324" s="2"/>
    </row>
    <row r="325" spans="3:10" ht="13" x14ac:dyDescent="0.15">
      <c r="C325" s="2"/>
      <c r="D325" s="2"/>
      <c r="E325" s="2"/>
      <c r="F325" s="2"/>
      <c r="G325" s="2"/>
      <c r="H325" s="2"/>
      <c r="I325" s="2"/>
      <c r="J325" s="2"/>
    </row>
    <row r="326" spans="3:10" ht="13" x14ac:dyDescent="0.15">
      <c r="C326" s="2"/>
      <c r="D326" s="2"/>
      <c r="E326" s="2"/>
      <c r="F326" s="2"/>
      <c r="G326" s="2"/>
      <c r="H326" s="2"/>
      <c r="I326" s="2"/>
      <c r="J326" s="2"/>
    </row>
    <row r="327" spans="3:10" ht="13" x14ac:dyDescent="0.15">
      <c r="C327" s="2"/>
      <c r="D327" s="2"/>
      <c r="E327" s="2"/>
      <c r="F327" s="2"/>
      <c r="G327" s="2"/>
      <c r="H327" s="2"/>
      <c r="I327" s="2"/>
      <c r="J327" s="2"/>
    </row>
    <row r="328" spans="3:10" ht="13" x14ac:dyDescent="0.15">
      <c r="C328" s="2"/>
      <c r="D328" s="2"/>
      <c r="E328" s="2"/>
      <c r="F328" s="2"/>
      <c r="G328" s="2"/>
      <c r="H328" s="2"/>
      <c r="I328" s="2"/>
      <c r="J328" s="2"/>
    </row>
    <row r="329" spans="3:10" ht="13" x14ac:dyDescent="0.15">
      <c r="C329" s="2"/>
      <c r="D329" s="2"/>
      <c r="E329" s="2"/>
      <c r="F329" s="2"/>
      <c r="G329" s="2"/>
      <c r="H329" s="2"/>
      <c r="I329" s="2"/>
      <c r="J329" s="2"/>
    </row>
    <row r="330" spans="3:10" ht="13" x14ac:dyDescent="0.15">
      <c r="C330" s="2"/>
      <c r="D330" s="2"/>
      <c r="E330" s="2"/>
      <c r="F330" s="2"/>
      <c r="G330" s="2"/>
      <c r="H330" s="2"/>
      <c r="I330" s="2"/>
      <c r="J330" s="2"/>
    </row>
    <row r="331" spans="3:10" ht="13" x14ac:dyDescent="0.15">
      <c r="C331" s="2"/>
      <c r="D331" s="2"/>
      <c r="E331" s="2"/>
      <c r="F331" s="2"/>
      <c r="G331" s="2"/>
      <c r="H331" s="2"/>
      <c r="I331" s="2"/>
      <c r="J331" s="2"/>
    </row>
    <row r="332" spans="3:10" ht="13" x14ac:dyDescent="0.15">
      <c r="C332" s="2"/>
      <c r="D332" s="2"/>
      <c r="E332" s="2"/>
      <c r="F332" s="2"/>
      <c r="G332" s="2"/>
      <c r="H332" s="2"/>
      <c r="I332" s="2"/>
      <c r="J332" s="2"/>
    </row>
    <row r="333" spans="3:10" ht="13" x14ac:dyDescent="0.15">
      <c r="C333" s="2"/>
      <c r="D333" s="2"/>
      <c r="E333" s="2"/>
      <c r="F333" s="2"/>
      <c r="G333" s="2"/>
      <c r="H333" s="2"/>
      <c r="I333" s="2"/>
      <c r="J333" s="2"/>
    </row>
    <row r="334" spans="3:10" ht="13" x14ac:dyDescent="0.15">
      <c r="C334" s="2"/>
      <c r="D334" s="2"/>
      <c r="E334" s="2"/>
      <c r="F334" s="2"/>
      <c r="G334" s="2"/>
      <c r="H334" s="2"/>
      <c r="I334" s="2"/>
      <c r="J334" s="2"/>
    </row>
    <row r="335" spans="3:10" ht="13" x14ac:dyDescent="0.15">
      <c r="C335" s="2"/>
      <c r="D335" s="2"/>
      <c r="E335" s="2"/>
      <c r="F335" s="2"/>
      <c r="G335" s="2"/>
      <c r="H335" s="2"/>
      <c r="I335" s="2"/>
      <c r="J335" s="2"/>
    </row>
    <row r="336" spans="3:10" ht="13" x14ac:dyDescent="0.15">
      <c r="C336" s="2"/>
      <c r="D336" s="2"/>
      <c r="E336" s="2"/>
      <c r="F336" s="2"/>
      <c r="G336" s="2"/>
      <c r="H336" s="2"/>
      <c r="I336" s="2"/>
      <c r="J336" s="2"/>
    </row>
    <row r="337" spans="3:10" ht="13" x14ac:dyDescent="0.15">
      <c r="C337" s="2"/>
      <c r="D337" s="2"/>
      <c r="E337" s="2"/>
      <c r="F337" s="2"/>
      <c r="G337" s="2"/>
      <c r="H337" s="2"/>
      <c r="I337" s="2"/>
      <c r="J337" s="2"/>
    </row>
    <row r="338" spans="3:10" ht="13" x14ac:dyDescent="0.15">
      <c r="C338" s="2"/>
      <c r="D338" s="2"/>
      <c r="E338" s="2"/>
      <c r="F338" s="2"/>
      <c r="G338" s="2"/>
      <c r="H338" s="2"/>
      <c r="I338" s="2"/>
      <c r="J338" s="2"/>
    </row>
    <row r="339" spans="3:10" ht="13" x14ac:dyDescent="0.15">
      <c r="C339" s="2"/>
      <c r="D339" s="2"/>
      <c r="E339" s="2"/>
      <c r="F339" s="2"/>
      <c r="G339" s="2"/>
      <c r="H339" s="2"/>
      <c r="I339" s="2"/>
      <c r="J339" s="2"/>
    </row>
    <row r="340" spans="3:10" ht="13" x14ac:dyDescent="0.15">
      <c r="C340" s="2"/>
      <c r="D340" s="2"/>
      <c r="E340" s="2"/>
      <c r="F340" s="2"/>
      <c r="G340" s="2"/>
      <c r="H340" s="2"/>
      <c r="I340" s="2"/>
      <c r="J340" s="2"/>
    </row>
    <row r="341" spans="3:10" ht="13" x14ac:dyDescent="0.15">
      <c r="C341" s="2"/>
      <c r="D341" s="2"/>
      <c r="E341" s="2"/>
      <c r="F341" s="2"/>
      <c r="G341" s="2"/>
      <c r="H341" s="2"/>
      <c r="I341" s="2"/>
      <c r="J341" s="2"/>
    </row>
    <row r="342" spans="3:10" ht="13" x14ac:dyDescent="0.15">
      <c r="C342" s="2"/>
      <c r="D342" s="2"/>
      <c r="E342" s="2"/>
      <c r="F342" s="2"/>
      <c r="G342" s="2"/>
      <c r="H342" s="2"/>
      <c r="I342" s="2"/>
      <c r="J342" s="2"/>
    </row>
    <row r="343" spans="3:10" ht="13" x14ac:dyDescent="0.15">
      <c r="C343" s="2"/>
      <c r="D343" s="2"/>
      <c r="E343" s="2"/>
      <c r="F343" s="2"/>
      <c r="G343" s="2"/>
      <c r="H343" s="2"/>
      <c r="I343" s="2"/>
      <c r="J343" s="2"/>
    </row>
    <row r="344" spans="3:10" ht="13" x14ac:dyDescent="0.15">
      <c r="C344" s="2"/>
      <c r="D344" s="2"/>
      <c r="E344" s="2"/>
      <c r="F344" s="2"/>
      <c r="G344" s="2"/>
      <c r="H344" s="2"/>
      <c r="I344" s="2"/>
      <c r="J344" s="2"/>
    </row>
    <row r="345" spans="3:10" ht="13" x14ac:dyDescent="0.15">
      <c r="C345" s="2"/>
      <c r="D345" s="2"/>
      <c r="E345" s="2"/>
      <c r="F345" s="2"/>
      <c r="G345" s="2"/>
      <c r="H345" s="2"/>
      <c r="I345" s="2"/>
      <c r="J345" s="2"/>
    </row>
    <row r="346" spans="3:10" ht="13" x14ac:dyDescent="0.15">
      <c r="C346" s="2"/>
      <c r="D346" s="2"/>
      <c r="E346" s="2"/>
      <c r="F346" s="2"/>
      <c r="G346" s="2"/>
      <c r="H346" s="2"/>
      <c r="I346" s="2"/>
      <c r="J346" s="2"/>
    </row>
    <row r="347" spans="3:10" ht="13" x14ac:dyDescent="0.15">
      <c r="C347" s="2"/>
      <c r="D347" s="2"/>
      <c r="E347" s="2"/>
      <c r="F347" s="2"/>
      <c r="G347" s="2"/>
      <c r="H347" s="2"/>
      <c r="I347" s="2"/>
      <c r="J347" s="2"/>
    </row>
    <row r="348" spans="3:10" ht="13" x14ac:dyDescent="0.15">
      <c r="C348" s="2"/>
      <c r="D348" s="2"/>
      <c r="E348" s="2"/>
      <c r="F348" s="2"/>
      <c r="G348" s="2"/>
      <c r="H348" s="2"/>
      <c r="I348" s="2"/>
      <c r="J348" s="2"/>
    </row>
    <row r="349" spans="3:10" ht="13" x14ac:dyDescent="0.15">
      <c r="C349" s="2"/>
      <c r="D349" s="2"/>
      <c r="E349" s="2"/>
      <c r="F349" s="2"/>
      <c r="G349" s="2"/>
      <c r="H349" s="2"/>
      <c r="I349" s="2"/>
      <c r="J349" s="2"/>
    </row>
    <row r="350" spans="3:10" ht="13" x14ac:dyDescent="0.15">
      <c r="C350" s="2"/>
      <c r="D350" s="2"/>
      <c r="E350" s="2"/>
      <c r="F350" s="2"/>
      <c r="G350" s="2"/>
      <c r="H350" s="2"/>
      <c r="I350" s="2"/>
      <c r="J350" s="2"/>
    </row>
    <row r="351" spans="3:10" ht="13" x14ac:dyDescent="0.15">
      <c r="C351" s="2"/>
      <c r="D351" s="2"/>
      <c r="E351" s="2"/>
      <c r="F351" s="2"/>
      <c r="G351" s="2"/>
      <c r="H351" s="2"/>
      <c r="I351" s="2"/>
      <c r="J351" s="2"/>
    </row>
    <row r="352" spans="3:10" ht="13" x14ac:dyDescent="0.15">
      <c r="C352" s="2"/>
      <c r="D352" s="2"/>
      <c r="E352" s="2"/>
      <c r="F352" s="2"/>
      <c r="G352" s="2"/>
      <c r="H352" s="2"/>
      <c r="I352" s="2"/>
      <c r="J352" s="2"/>
    </row>
    <row r="353" spans="3:10" ht="13" x14ac:dyDescent="0.15">
      <c r="C353" s="2"/>
      <c r="D353" s="2"/>
      <c r="E353" s="2"/>
      <c r="F353" s="2"/>
      <c r="G353" s="2"/>
      <c r="H353" s="2"/>
      <c r="I353" s="2"/>
      <c r="J353" s="2"/>
    </row>
    <row r="354" spans="3:10" ht="13" x14ac:dyDescent="0.15">
      <c r="C354" s="2"/>
      <c r="D354" s="2"/>
      <c r="E354" s="2"/>
      <c r="F354" s="2"/>
      <c r="G354" s="2"/>
      <c r="H354" s="2"/>
      <c r="I354" s="2"/>
      <c r="J354" s="2"/>
    </row>
    <row r="355" spans="3:10" ht="13" x14ac:dyDescent="0.15">
      <c r="C355" s="2"/>
      <c r="D355" s="2"/>
      <c r="E355" s="2"/>
      <c r="F355" s="2"/>
      <c r="G355" s="2"/>
      <c r="H355" s="2"/>
      <c r="I355" s="2"/>
      <c r="J355" s="2"/>
    </row>
    <row r="356" spans="3:10" ht="13" x14ac:dyDescent="0.15">
      <c r="C356" s="2"/>
      <c r="D356" s="2"/>
      <c r="E356" s="2"/>
      <c r="F356" s="2"/>
      <c r="G356" s="2"/>
      <c r="H356" s="2"/>
      <c r="I356" s="2"/>
      <c r="J356" s="2"/>
    </row>
    <row r="357" spans="3:10" ht="13" x14ac:dyDescent="0.15">
      <c r="C357" s="2"/>
      <c r="D357" s="2"/>
      <c r="E357" s="2"/>
      <c r="F357" s="2"/>
      <c r="G357" s="2"/>
      <c r="H357" s="2"/>
      <c r="I357" s="2"/>
      <c r="J357" s="2"/>
    </row>
    <row r="358" spans="3:10" ht="13" x14ac:dyDescent="0.15">
      <c r="C358" s="2"/>
      <c r="D358" s="2"/>
      <c r="E358" s="2"/>
      <c r="F358" s="2"/>
      <c r="G358" s="2"/>
      <c r="H358" s="2"/>
      <c r="I358" s="2"/>
      <c r="J358" s="2"/>
    </row>
    <row r="359" spans="3:10" ht="13" x14ac:dyDescent="0.15">
      <c r="C359" s="2"/>
      <c r="D359" s="2"/>
      <c r="E359" s="2"/>
      <c r="F359" s="2"/>
      <c r="G359" s="2"/>
      <c r="H359" s="2"/>
      <c r="I359" s="2"/>
      <c r="J359" s="2"/>
    </row>
    <row r="360" spans="3:10" ht="13" x14ac:dyDescent="0.15">
      <c r="C360" s="2"/>
      <c r="D360" s="2"/>
      <c r="E360" s="2"/>
      <c r="F360" s="2"/>
      <c r="G360" s="2"/>
      <c r="H360" s="2"/>
      <c r="I360" s="2"/>
      <c r="J360" s="2"/>
    </row>
    <row r="361" spans="3:10" ht="13" x14ac:dyDescent="0.15">
      <c r="C361" s="2"/>
      <c r="D361" s="2"/>
      <c r="E361" s="2"/>
      <c r="F361" s="2"/>
      <c r="G361" s="2"/>
      <c r="H361" s="2"/>
      <c r="I361" s="2"/>
      <c r="J361" s="2"/>
    </row>
    <row r="362" spans="3:10" ht="13" x14ac:dyDescent="0.15">
      <c r="C362" s="2"/>
      <c r="D362" s="2"/>
      <c r="E362" s="2"/>
      <c r="F362" s="2"/>
      <c r="G362" s="2"/>
      <c r="H362" s="2"/>
      <c r="I362" s="2"/>
      <c r="J362" s="2"/>
    </row>
    <row r="363" spans="3:10" ht="13" x14ac:dyDescent="0.15">
      <c r="C363" s="2"/>
      <c r="D363" s="2"/>
      <c r="E363" s="2"/>
      <c r="F363" s="2"/>
      <c r="G363" s="2"/>
      <c r="H363" s="2"/>
      <c r="I363" s="2"/>
      <c r="J363" s="2"/>
    </row>
    <row r="364" spans="3:10" ht="13" x14ac:dyDescent="0.15">
      <c r="C364" s="2"/>
      <c r="D364" s="2"/>
      <c r="E364" s="2"/>
      <c r="F364" s="2"/>
      <c r="G364" s="2"/>
      <c r="H364" s="2"/>
      <c r="I364" s="2"/>
      <c r="J364" s="2"/>
    </row>
    <row r="365" spans="3:10" ht="13" x14ac:dyDescent="0.15">
      <c r="C365" s="2"/>
      <c r="D365" s="2"/>
      <c r="E365" s="2"/>
      <c r="F365" s="2"/>
      <c r="G365" s="2"/>
      <c r="H365" s="2"/>
      <c r="I365" s="2"/>
      <c r="J365" s="2"/>
    </row>
    <row r="366" spans="3:10" ht="13" x14ac:dyDescent="0.15">
      <c r="C366" s="2"/>
      <c r="D366" s="2"/>
      <c r="E366" s="2"/>
      <c r="F366" s="2"/>
      <c r="G366" s="2"/>
      <c r="H366" s="2"/>
      <c r="I366" s="2"/>
      <c r="J366" s="2"/>
    </row>
    <row r="367" spans="3:10" ht="13" x14ac:dyDescent="0.15">
      <c r="C367" s="2"/>
      <c r="D367" s="2"/>
      <c r="E367" s="2"/>
      <c r="F367" s="2"/>
      <c r="G367" s="2"/>
      <c r="H367" s="2"/>
      <c r="I367" s="2"/>
      <c r="J367" s="2"/>
    </row>
    <row r="368" spans="3:10" ht="13" x14ac:dyDescent="0.15">
      <c r="C368" s="2"/>
      <c r="D368" s="2"/>
      <c r="E368" s="2"/>
      <c r="F368" s="2"/>
      <c r="G368" s="2"/>
      <c r="H368" s="2"/>
      <c r="I368" s="2"/>
      <c r="J368" s="2"/>
    </row>
    <row r="369" spans="3:10" ht="13" x14ac:dyDescent="0.15">
      <c r="C369" s="2"/>
      <c r="D369" s="2"/>
      <c r="E369" s="2"/>
      <c r="F369" s="2"/>
      <c r="G369" s="2"/>
      <c r="H369" s="2"/>
      <c r="I369" s="2"/>
      <c r="J369" s="2"/>
    </row>
    <row r="370" spans="3:10" ht="13" x14ac:dyDescent="0.15">
      <c r="C370" s="2"/>
      <c r="D370" s="2"/>
      <c r="E370" s="2"/>
      <c r="F370" s="2"/>
      <c r="G370" s="2"/>
      <c r="H370" s="2"/>
      <c r="I370" s="2"/>
      <c r="J370" s="2"/>
    </row>
    <row r="371" spans="3:10" ht="13" x14ac:dyDescent="0.15">
      <c r="C371" s="2"/>
      <c r="D371" s="2"/>
      <c r="E371" s="2"/>
      <c r="F371" s="2"/>
      <c r="G371" s="2"/>
      <c r="H371" s="2"/>
      <c r="I371" s="2"/>
      <c r="J371" s="2"/>
    </row>
    <row r="372" spans="3:10" ht="13" x14ac:dyDescent="0.15">
      <c r="C372" s="2"/>
      <c r="D372" s="2"/>
      <c r="E372" s="2"/>
      <c r="F372" s="2"/>
      <c r="G372" s="2"/>
      <c r="H372" s="2"/>
      <c r="I372" s="2"/>
      <c r="J372" s="2"/>
    </row>
    <row r="373" spans="3:10" ht="13" x14ac:dyDescent="0.15">
      <c r="C373" s="2"/>
      <c r="D373" s="2"/>
      <c r="E373" s="2"/>
      <c r="F373" s="2"/>
      <c r="G373" s="2"/>
      <c r="H373" s="2"/>
      <c r="I373" s="2"/>
      <c r="J373" s="2"/>
    </row>
    <row r="374" spans="3:10" ht="13" x14ac:dyDescent="0.15">
      <c r="C374" s="2"/>
      <c r="D374" s="2"/>
      <c r="E374" s="2"/>
      <c r="F374" s="2"/>
      <c r="G374" s="2"/>
      <c r="H374" s="2"/>
      <c r="I374" s="2"/>
      <c r="J374" s="2"/>
    </row>
    <row r="375" spans="3:10" ht="13" x14ac:dyDescent="0.15">
      <c r="C375" s="2"/>
      <c r="D375" s="2"/>
      <c r="E375" s="2"/>
      <c r="F375" s="2"/>
      <c r="G375" s="2"/>
      <c r="H375" s="2"/>
      <c r="I375" s="2"/>
      <c r="J375" s="2"/>
    </row>
    <row r="376" spans="3:10" ht="13" x14ac:dyDescent="0.15">
      <c r="C376" s="2"/>
      <c r="D376" s="2"/>
      <c r="E376" s="2"/>
      <c r="F376" s="2"/>
      <c r="G376" s="2"/>
      <c r="H376" s="2"/>
      <c r="I376" s="2"/>
      <c r="J376" s="2"/>
    </row>
    <row r="377" spans="3:10" ht="13" x14ac:dyDescent="0.15">
      <c r="C377" s="2"/>
      <c r="D377" s="2"/>
      <c r="E377" s="2"/>
      <c r="F377" s="2"/>
      <c r="G377" s="2"/>
      <c r="H377" s="2"/>
      <c r="I377" s="2"/>
      <c r="J377" s="2"/>
    </row>
    <row r="378" spans="3:10" ht="13" x14ac:dyDescent="0.15">
      <c r="C378" s="2"/>
      <c r="D378" s="2"/>
      <c r="E378" s="2"/>
      <c r="F378" s="2"/>
      <c r="G378" s="2"/>
      <c r="H378" s="2"/>
      <c r="I378" s="2"/>
      <c r="J378" s="2"/>
    </row>
    <row r="379" spans="3:10" ht="13" x14ac:dyDescent="0.15">
      <c r="C379" s="2"/>
      <c r="D379" s="2"/>
      <c r="E379" s="2"/>
      <c r="F379" s="2"/>
      <c r="G379" s="2"/>
      <c r="H379" s="2"/>
      <c r="I379" s="2"/>
      <c r="J379" s="2"/>
    </row>
    <row r="380" spans="3:10" ht="13" x14ac:dyDescent="0.15">
      <c r="C380" s="2"/>
      <c r="D380" s="2"/>
      <c r="E380" s="2"/>
      <c r="F380" s="2"/>
      <c r="G380" s="2"/>
      <c r="H380" s="2"/>
      <c r="I380" s="2"/>
      <c r="J380" s="2"/>
    </row>
    <row r="381" spans="3:10" ht="13" x14ac:dyDescent="0.15">
      <c r="C381" s="2"/>
      <c r="D381" s="2"/>
      <c r="E381" s="2"/>
      <c r="F381" s="2"/>
      <c r="G381" s="2"/>
      <c r="H381" s="2"/>
      <c r="I381" s="2"/>
      <c r="J381" s="2"/>
    </row>
    <row r="382" spans="3:10" ht="13" x14ac:dyDescent="0.15">
      <c r="C382" s="2"/>
      <c r="D382" s="2"/>
      <c r="E382" s="2"/>
      <c r="F382" s="2"/>
      <c r="G382" s="2"/>
      <c r="H382" s="2"/>
      <c r="I382" s="2"/>
      <c r="J382" s="2"/>
    </row>
    <row r="383" spans="3:10" ht="13" x14ac:dyDescent="0.15">
      <c r="C383" s="2"/>
      <c r="D383" s="2"/>
      <c r="E383" s="2"/>
      <c r="F383" s="2"/>
      <c r="G383" s="2"/>
      <c r="H383" s="2"/>
      <c r="I383" s="2"/>
      <c r="J383" s="2"/>
    </row>
    <row r="384" spans="3:10" ht="13" x14ac:dyDescent="0.15">
      <c r="C384" s="2"/>
      <c r="D384" s="2"/>
      <c r="E384" s="2"/>
      <c r="F384" s="2"/>
      <c r="G384" s="2"/>
      <c r="H384" s="2"/>
      <c r="I384" s="2"/>
      <c r="J384" s="2"/>
    </row>
    <row r="385" spans="3:10" ht="13" x14ac:dyDescent="0.15">
      <c r="C385" s="2"/>
      <c r="D385" s="2"/>
      <c r="E385" s="2"/>
      <c r="F385" s="2"/>
      <c r="G385" s="2"/>
      <c r="H385" s="2"/>
      <c r="I385" s="2"/>
      <c r="J385" s="2"/>
    </row>
    <row r="386" spans="3:10" ht="13" x14ac:dyDescent="0.15">
      <c r="C386" s="2"/>
      <c r="D386" s="2"/>
      <c r="E386" s="2"/>
      <c r="F386" s="2"/>
      <c r="G386" s="2"/>
      <c r="H386" s="2"/>
      <c r="I386" s="2"/>
      <c r="J386" s="2"/>
    </row>
    <row r="387" spans="3:10" ht="13" x14ac:dyDescent="0.15">
      <c r="C387" s="2"/>
      <c r="D387" s="2"/>
      <c r="E387" s="2"/>
      <c r="F387" s="2"/>
      <c r="G387" s="2"/>
      <c r="H387" s="2"/>
      <c r="I387" s="2"/>
      <c r="J387" s="2"/>
    </row>
    <row r="388" spans="3:10" ht="13" x14ac:dyDescent="0.15">
      <c r="C388" s="2"/>
      <c r="D388" s="2"/>
      <c r="E388" s="2"/>
      <c r="F388" s="2"/>
      <c r="G388" s="2"/>
      <c r="H388" s="2"/>
      <c r="I388" s="2"/>
      <c r="J388" s="2"/>
    </row>
    <row r="389" spans="3:10" ht="13" x14ac:dyDescent="0.15">
      <c r="C389" s="2"/>
      <c r="D389" s="2"/>
      <c r="E389" s="2"/>
      <c r="F389" s="2"/>
      <c r="G389" s="2"/>
      <c r="H389" s="2"/>
      <c r="I389" s="2"/>
      <c r="J389" s="2"/>
    </row>
    <row r="390" spans="3:10" ht="13" x14ac:dyDescent="0.15">
      <c r="C390" s="2"/>
      <c r="D390" s="2"/>
      <c r="E390" s="2"/>
      <c r="F390" s="2"/>
      <c r="G390" s="2"/>
      <c r="H390" s="2"/>
      <c r="I390" s="2"/>
      <c r="J390" s="2"/>
    </row>
    <row r="391" spans="3:10" ht="13" x14ac:dyDescent="0.15">
      <c r="C391" s="2"/>
      <c r="D391" s="2"/>
      <c r="E391" s="2"/>
      <c r="F391" s="2"/>
      <c r="G391" s="2"/>
      <c r="H391" s="2"/>
      <c r="I391" s="2"/>
      <c r="J391" s="2"/>
    </row>
    <row r="392" spans="3:10" ht="13" x14ac:dyDescent="0.15">
      <c r="C392" s="2"/>
      <c r="D392" s="2"/>
      <c r="E392" s="2"/>
      <c r="F392" s="2"/>
      <c r="G392" s="2"/>
      <c r="H392" s="2"/>
      <c r="I392" s="2"/>
      <c r="J392" s="2"/>
    </row>
    <row r="393" spans="3:10" ht="13" x14ac:dyDescent="0.15">
      <c r="C393" s="2"/>
      <c r="D393" s="2"/>
      <c r="E393" s="2"/>
      <c r="F393" s="2"/>
      <c r="G393" s="2"/>
      <c r="H393" s="2"/>
      <c r="I393" s="2"/>
      <c r="J393" s="2"/>
    </row>
    <row r="394" spans="3:10" ht="13" x14ac:dyDescent="0.15">
      <c r="C394" s="2"/>
      <c r="D394" s="2"/>
      <c r="E394" s="2"/>
      <c r="F394" s="2"/>
      <c r="G394" s="2"/>
      <c r="H394" s="2"/>
      <c r="I394" s="2"/>
      <c r="J394" s="2"/>
    </row>
    <row r="395" spans="3:10" ht="13" x14ac:dyDescent="0.15">
      <c r="C395" s="2"/>
      <c r="D395" s="2"/>
      <c r="E395" s="2"/>
      <c r="F395" s="2"/>
      <c r="G395" s="2"/>
      <c r="H395" s="2"/>
      <c r="I395" s="2"/>
      <c r="J395" s="2"/>
    </row>
    <row r="396" spans="3:10" ht="13" x14ac:dyDescent="0.15">
      <c r="C396" s="2"/>
      <c r="D396" s="2"/>
      <c r="E396" s="2"/>
      <c r="F396" s="2"/>
      <c r="G396" s="2"/>
      <c r="H396" s="2"/>
      <c r="I396" s="2"/>
      <c r="J396" s="2"/>
    </row>
    <row r="397" spans="3:10" ht="13" x14ac:dyDescent="0.15">
      <c r="C397" s="2"/>
      <c r="D397" s="2"/>
      <c r="E397" s="2"/>
      <c r="F397" s="2"/>
      <c r="G397" s="2"/>
      <c r="H397" s="2"/>
      <c r="I397" s="2"/>
      <c r="J397" s="2"/>
    </row>
    <row r="398" spans="3:10" ht="13" x14ac:dyDescent="0.15">
      <c r="C398" s="2"/>
      <c r="D398" s="2"/>
      <c r="E398" s="2"/>
      <c r="F398" s="2"/>
      <c r="G398" s="2"/>
      <c r="H398" s="2"/>
      <c r="I398" s="2"/>
      <c r="J398" s="2"/>
    </row>
    <row r="399" spans="3:10" ht="13" x14ac:dyDescent="0.15">
      <c r="C399" s="2"/>
      <c r="D399" s="2"/>
      <c r="E399" s="2"/>
      <c r="F399" s="2"/>
      <c r="G399" s="2"/>
      <c r="H399" s="2"/>
      <c r="I399" s="2"/>
      <c r="J399" s="2"/>
    </row>
    <row r="400" spans="3:10" ht="13" x14ac:dyDescent="0.15">
      <c r="C400" s="2"/>
      <c r="D400" s="2"/>
      <c r="E400" s="2"/>
      <c r="F400" s="2"/>
      <c r="G400" s="2"/>
      <c r="H400" s="2"/>
      <c r="I400" s="2"/>
      <c r="J400" s="2"/>
    </row>
    <row r="401" spans="3:10" ht="13" x14ac:dyDescent="0.15">
      <c r="C401" s="2"/>
      <c r="D401" s="2"/>
      <c r="E401" s="2"/>
      <c r="F401" s="2"/>
      <c r="G401" s="2"/>
      <c r="H401" s="2"/>
      <c r="I401" s="2"/>
      <c r="J401" s="2"/>
    </row>
    <row r="402" spans="3:10" ht="13" x14ac:dyDescent="0.15">
      <c r="C402" s="2"/>
      <c r="D402" s="2"/>
      <c r="E402" s="2"/>
      <c r="F402" s="2"/>
      <c r="G402" s="2"/>
      <c r="H402" s="2"/>
      <c r="I402" s="2"/>
      <c r="J402" s="2"/>
    </row>
    <row r="403" spans="3:10" ht="13" x14ac:dyDescent="0.15">
      <c r="C403" s="2"/>
      <c r="D403" s="2"/>
      <c r="E403" s="2"/>
      <c r="F403" s="2"/>
      <c r="G403" s="2"/>
      <c r="H403" s="2"/>
      <c r="I403" s="2"/>
      <c r="J403" s="2"/>
    </row>
    <row r="404" spans="3:10" ht="13" x14ac:dyDescent="0.15">
      <c r="C404" s="2"/>
      <c r="D404" s="2"/>
      <c r="E404" s="2"/>
      <c r="F404" s="2"/>
      <c r="G404" s="2"/>
      <c r="H404" s="2"/>
      <c r="I404" s="2"/>
      <c r="J404" s="2"/>
    </row>
    <row r="405" spans="3:10" ht="13" x14ac:dyDescent="0.15">
      <c r="C405" s="2"/>
      <c r="D405" s="2"/>
      <c r="E405" s="2"/>
      <c r="F405" s="2"/>
      <c r="G405" s="2"/>
      <c r="H405" s="2"/>
      <c r="I405" s="2"/>
      <c r="J405" s="2"/>
    </row>
    <row r="406" spans="3:10" ht="13" x14ac:dyDescent="0.15">
      <c r="C406" s="2"/>
      <c r="D406" s="2"/>
      <c r="E406" s="2"/>
      <c r="F406" s="2"/>
      <c r="G406" s="2"/>
      <c r="H406" s="2"/>
      <c r="I406" s="2"/>
      <c r="J406" s="2"/>
    </row>
    <row r="407" spans="3:10" ht="13" x14ac:dyDescent="0.15">
      <c r="C407" s="2"/>
      <c r="D407" s="2"/>
      <c r="E407" s="2"/>
      <c r="F407" s="2"/>
      <c r="G407" s="2"/>
      <c r="H407" s="2"/>
      <c r="I407" s="2"/>
      <c r="J407" s="2"/>
    </row>
    <row r="408" spans="3:10" ht="13" x14ac:dyDescent="0.15">
      <c r="C408" s="2"/>
      <c r="D408" s="2"/>
      <c r="E408" s="2"/>
      <c r="F408" s="2"/>
      <c r="G408" s="2"/>
      <c r="H408" s="2"/>
      <c r="I408" s="2"/>
      <c r="J408" s="2"/>
    </row>
    <row r="409" spans="3:10" ht="13" x14ac:dyDescent="0.15">
      <c r="C409" s="2"/>
      <c r="D409" s="2"/>
      <c r="E409" s="2"/>
      <c r="F409" s="2"/>
      <c r="G409" s="2"/>
      <c r="H409" s="2"/>
      <c r="I409" s="2"/>
      <c r="J409" s="2"/>
    </row>
    <row r="410" spans="3:10" ht="13" x14ac:dyDescent="0.15">
      <c r="C410" s="2"/>
      <c r="D410" s="2"/>
      <c r="E410" s="2"/>
      <c r="F410" s="2"/>
      <c r="G410" s="2"/>
      <c r="H410" s="2"/>
      <c r="I410" s="2"/>
      <c r="J410" s="2"/>
    </row>
    <row r="411" spans="3:10" ht="13" x14ac:dyDescent="0.15">
      <c r="C411" s="2"/>
      <c r="D411" s="2"/>
      <c r="E411" s="2"/>
      <c r="F411" s="2"/>
      <c r="G411" s="2"/>
      <c r="H411" s="2"/>
      <c r="I411" s="2"/>
      <c r="J411" s="2"/>
    </row>
    <row r="412" spans="3:10" ht="13" x14ac:dyDescent="0.15">
      <c r="C412" s="2"/>
      <c r="D412" s="2"/>
      <c r="E412" s="2"/>
      <c r="F412" s="2"/>
      <c r="G412" s="2"/>
      <c r="H412" s="2"/>
      <c r="I412" s="2"/>
      <c r="J412" s="2"/>
    </row>
    <row r="413" spans="3:10" ht="13" x14ac:dyDescent="0.15">
      <c r="C413" s="2"/>
      <c r="D413" s="2"/>
      <c r="E413" s="2"/>
      <c r="F413" s="2"/>
      <c r="G413" s="2"/>
      <c r="H413" s="2"/>
      <c r="I413" s="2"/>
      <c r="J413" s="2"/>
    </row>
    <row r="414" spans="3:10" ht="13" x14ac:dyDescent="0.15">
      <c r="C414" s="2"/>
      <c r="D414" s="2"/>
      <c r="E414" s="2"/>
      <c r="F414" s="2"/>
      <c r="G414" s="2"/>
      <c r="H414" s="2"/>
      <c r="I414" s="2"/>
      <c r="J414" s="2"/>
    </row>
    <row r="415" spans="3:10" ht="13" x14ac:dyDescent="0.15">
      <c r="C415" s="2"/>
      <c r="D415" s="2"/>
      <c r="E415" s="2"/>
      <c r="F415" s="2"/>
      <c r="G415" s="2"/>
      <c r="H415" s="2"/>
      <c r="I415" s="2"/>
      <c r="J415" s="2"/>
    </row>
    <row r="416" spans="3:10" ht="13" x14ac:dyDescent="0.15">
      <c r="C416" s="2"/>
      <c r="D416" s="2"/>
      <c r="E416" s="2"/>
      <c r="F416" s="2"/>
      <c r="G416" s="2"/>
      <c r="H416" s="2"/>
      <c r="I416" s="2"/>
      <c r="J416" s="2"/>
    </row>
    <row r="417" spans="3:10" ht="13" x14ac:dyDescent="0.15">
      <c r="C417" s="2"/>
      <c r="D417" s="2"/>
      <c r="E417" s="2"/>
      <c r="F417" s="2"/>
      <c r="G417" s="2"/>
      <c r="H417" s="2"/>
      <c r="I417" s="2"/>
      <c r="J417" s="2"/>
    </row>
    <row r="418" spans="3:10" ht="13" x14ac:dyDescent="0.15">
      <c r="C418" s="2"/>
      <c r="D418" s="2"/>
      <c r="E418" s="2"/>
      <c r="F418" s="2"/>
      <c r="G418" s="2"/>
      <c r="H418" s="2"/>
      <c r="I418" s="2"/>
      <c r="J418" s="2"/>
    </row>
    <row r="419" spans="3:10" ht="13" x14ac:dyDescent="0.15">
      <c r="C419" s="2"/>
      <c r="D419" s="2"/>
      <c r="E419" s="2"/>
      <c r="F419" s="2"/>
      <c r="G419" s="2"/>
      <c r="H419" s="2"/>
      <c r="I419" s="2"/>
      <c r="J419" s="2"/>
    </row>
    <row r="420" spans="3:10" ht="13" x14ac:dyDescent="0.15">
      <c r="C420" s="2"/>
      <c r="D420" s="2"/>
      <c r="E420" s="2"/>
      <c r="F420" s="2"/>
      <c r="G420" s="2"/>
      <c r="H420" s="2"/>
      <c r="I420" s="2"/>
      <c r="J420" s="2"/>
    </row>
    <row r="421" spans="3:10" ht="13" x14ac:dyDescent="0.15">
      <c r="C421" s="2"/>
      <c r="D421" s="2"/>
      <c r="E421" s="2"/>
      <c r="F421" s="2"/>
      <c r="G421" s="2"/>
      <c r="H421" s="2"/>
      <c r="I421" s="2"/>
      <c r="J421" s="2"/>
    </row>
    <row r="422" spans="3:10" ht="13" x14ac:dyDescent="0.15">
      <c r="C422" s="2"/>
      <c r="D422" s="2"/>
      <c r="E422" s="2"/>
      <c r="F422" s="2"/>
      <c r="G422" s="2"/>
      <c r="H422" s="2"/>
      <c r="I422" s="2"/>
      <c r="J422" s="2"/>
    </row>
    <row r="423" spans="3:10" ht="13" x14ac:dyDescent="0.15">
      <c r="C423" s="2"/>
      <c r="D423" s="2"/>
      <c r="E423" s="2"/>
      <c r="F423" s="2"/>
      <c r="G423" s="2"/>
      <c r="H423" s="2"/>
      <c r="I423" s="2"/>
      <c r="J423" s="2"/>
    </row>
    <row r="424" spans="3:10" ht="13" x14ac:dyDescent="0.15">
      <c r="C424" s="2"/>
      <c r="D424" s="2"/>
      <c r="E424" s="2"/>
      <c r="F424" s="2"/>
      <c r="G424" s="2"/>
      <c r="H424" s="2"/>
      <c r="I424" s="2"/>
      <c r="J424" s="2"/>
    </row>
    <row r="425" spans="3:10" ht="13" x14ac:dyDescent="0.15">
      <c r="C425" s="2"/>
      <c r="D425" s="2"/>
      <c r="E425" s="2"/>
      <c r="F425" s="2"/>
      <c r="G425" s="2"/>
      <c r="H425" s="2"/>
      <c r="I425" s="2"/>
      <c r="J425" s="2"/>
    </row>
    <row r="426" spans="3:10" ht="13" x14ac:dyDescent="0.15">
      <c r="C426" s="2"/>
      <c r="D426" s="2"/>
      <c r="E426" s="2"/>
      <c r="F426" s="2"/>
      <c r="G426" s="2"/>
      <c r="H426" s="2"/>
      <c r="I426" s="2"/>
      <c r="J426" s="2"/>
    </row>
    <row r="427" spans="3:10" ht="13" x14ac:dyDescent="0.15">
      <c r="C427" s="2"/>
      <c r="D427" s="2"/>
      <c r="E427" s="2"/>
      <c r="F427" s="2"/>
      <c r="G427" s="2"/>
      <c r="H427" s="2"/>
      <c r="I427" s="2"/>
      <c r="J427" s="2"/>
    </row>
    <row r="428" spans="3:10" ht="13" x14ac:dyDescent="0.15">
      <c r="C428" s="2"/>
      <c r="D428" s="2"/>
      <c r="E428" s="2"/>
      <c r="F428" s="2"/>
      <c r="G428" s="2"/>
      <c r="H428" s="2"/>
      <c r="I428" s="2"/>
      <c r="J428" s="2"/>
    </row>
    <row r="429" spans="3:10" ht="13" x14ac:dyDescent="0.15">
      <c r="C429" s="2"/>
      <c r="D429" s="2"/>
      <c r="E429" s="2"/>
      <c r="F429" s="2"/>
      <c r="G429" s="2"/>
      <c r="H429" s="2"/>
      <c r="I429" s="2"/>
      <c r="J429" s="2"/>
    </row>
    <row r="430" spans="3:10" ht="13" x14ac:dyDescent="0.15">
      <c r="C430" s="2"/>
      <c r="D430" s="2"/>
      <c r="E430" s="2"/>
      <c r="F430" s="2"/>
      <c r="G430" s="2"/>
      <c r="H430" s="2"/>
      <c r="I430" s="2"/>
      <c r="J430" s="2"/>
    </row>
    <row r="431" spans="3:10" ht="13" x14ac:dyDescent="0.15">
      <c r="C431" s="2"/>
      <c r="D431" s="2"/>
      <c r="E431" s="2"/>
      <c r="F431" s="2"/>
      <c r="G431" s="2"/>
      <c r="H431" s="2"/>
      <c r="I431" s="2"/>
      <c r="J431" s="2"/>
    </row>
    <row r="432" spans="3:10" ht="13" x14ac:dyDescent="0.15">
      <c r="C432" s="2"/>
      <c r="D432" s="2"/>
      <c r="E432" s="2"/>
      <c r="F432" s="2"/>
      <c r="G432" s="2"/>
      <c r="H432" s="2"/>
      <c r="I432" s="2"/>
      <c r="J432" s="2"/>
    </row>
    <row r="433" spans="3:10" ht="13" x14ac:dyDescent="0.15">
      <c r="C433" s="2"/>
      <c r="D433" s="2"/>
      <c r="E433" s="2"/>
      <c r="F433" s="2"/>
      <c r="G433" s="2"/>
      <c r="H433" s="2"/>
      <c r="I433" s="2"/>
      <c r="J433" s="2"/>
    </row>
    <row r="434" spans="3:10" ht="13" x14ac:dyDescent="0.15">
      <c r="C434" s="2"/>
      <c r="D434" s="2"/>
      <c r="E434" s="2"/>
      <c r="F434" s="2"/>
      <c r="G434" s="2"/>
      <c r="H434" s="2"/>
      <c r="I434" s="2"/>
      <c r="J434" s="2"/>
    </row>
    <row r="435" spans="3:10" ht="13" x14ac:dyDescent="0.15">
      <c r="C435" s="2"/>
      <c r="D435" s="2"/>
      <c r="E435" s="2"/>
      <c r="F435" s="2"/>
      <c r="G435" s="2"/>
      <c r="H435" s="2"/>
      <c r="I435" s="2"/>
      <c r="J435" s="2"/>
    </row>
    <row r="436" spans="3:10" ht="13" x14ac:dyDescent="0.15">
      <c r="C436" s="2"/>
      <c r="D436" s="2"/>
      <c r="E436" s="2"/>
      <c r="F436" s="2"/>
      <c r="G436" s="2"/>
      <c r="H436" s="2"/>
      <c r="I436" s="2"/>
      <c r="J436" s="2"/>
    </row>
    <row r="437" spans="3:10" ht="13" x14ac:dyDescent="0.15">
      <c r="C437" s="2"/>
      <c r="D437" s="2"/>
      <c r="E437" s="2"/>
      <c r="F437" s="2"/>
      <c r="G437" s="2"/>
      <c r="H437" s="2"/>
      <c r="I437" s="2"/>
      <c r="J437" s="2"/>
    </row>
    <row r="438" spans="3:10" ht="13" x14ac:dyDescent="0.15">
      <c r="C438" s="2"/>
      <c r="D438" s="2"/>
      <c r="E438" s="2"/>
      <c r="F438" s="2"/>
      <c r="G438" s="2"/>
      <c r="H438" s="2"/>
      <c r="I438" s="2"/>
      <c r="J438" s="2"/>
    </row>
    <row r="439" spans="3:10" ht="13" x14ac:dyDescent="0.15">
      <c r="C439" s="2"/>
      <c r="D439" s="2"/>
      <c r="E439" s="2"/>
      <c r="F439" s="2"/>
      <c r="G439" s="2"/>
      <c r="H439" s="2"/>
      <c r="I439" s="2"/>
      <c r="J439" s="2"/>
    </row>
    <row r="440" spans="3:10" ht="13" x14ac:dyDescent="0.15">
      <c r="C440" s="2"/>
      <c r="D440" s="2"/>
      <c r="E440" s="2"/>
      <c r="F440" s="2"/>
      <c r="G440" s="2"/>
      <c r="H440" s="2"/>
      <c r="I440" s="2"/>
      <c r="J440" s="2"/>
    </row>
    <row r="441" spans="3:10" ht="13" x14ac:dyDescent="0.15">
      <c r="C441" s="2"/>
      <c r="D441" s="2"/>
      <c r="E441" s="2"/>
      <c r="F441" s="2"/>
      <c r="G441" s="2"/>
      <c r="H441" s="2"/>
      <c r="I441" s="2"/>
      <c r="J441" s="2"/>
    </row>
    <row r="442" spans="3:10" ht="13" x14ac:dyDescent="0.15">
      <c r="C442" s="2"/>
      <c r="D442" s="2"/>
      <c r="E442" s="2"/>
      <c r="F442" s="2"/>
      <c r="G442" s="2"/>
      <c r="H442" s="2"/>
      <c r="I442" s="2"/>
      <c r="J442" s="2"/>
    </row>
    <row r="443" spans="3:10" ht="13" x14ac:dyDescent="0.15">
      <c r="C443" s="2"/>
      <c r="D443" s="2"/>
      <c r="E443" s="2"/>
      <c r="F443" s="2"/>
      <c r="G443" s="2"/>
      <c r="H443" s="2"/>
      <c r="I443" s="2"/>
      <c r="J443" s="2"/>
    </row>
    <row r="444" spans="3:10" ht="13" x14ac:dyDescent="0.15">
      <c r="C444" s="2"/>
      <c r="D444" s="2"/>
      <c r="E444" s="2"/>
      <c r="F444" s="2"/>
      <c r="G444" s="2"/>
      <c r="H444" s="2"/>
      <c r="I444" s="2"/>
      <c r="J444" s="2"/>
    </row>
    <row r="445" spans="3:10" ht="13" x14ac:dyDescent="0.15">
      <c r="C445" s="2"/>
      <c r="D445" s="2"/>
      <c r="E445" s="2"/>
      <c r="F445" s="2"/>
      <c r="G445" s="2"/>
      <c r="H445" s="2"/>
      <c r="I445" s="2"/>
      <c r="J445" s="2"/>
    </row>
    <row r="446" spans="3:10" ht="13" x14ac:dyDescent="0.15">
      <c r="C446" s="2"/>
      <c r="D446" s="2"/>
      <c r="E446" s="2"/>
      <c r="F446" s="2"/>
      <c r="G446" s="2"/>
      <c r="H446" s="2"/>
      <c r="I446" s="2"/>
      <c r="J446" s="2"/>
    </row>
    <row r="447" spans="3:10" ht="13" x14ac:dyDescent="0.15">
      <c r="C447" s="2"/>
      <c r="D447" s="2"/>
      <c r="E447" s="2"/>
      <c r="F447" s="2"/>
      <c r="G447" s="2"/>
      <c r="H447" s="2"/>
      <c r="I447" s="2"/>
      <c r="J447" s="2"/>
    </row>
    <row r="448" spans="3:10" ht="13" x14ac:dyDescent="0.15">
      <c r="C448" s="2"/>
      <c r="D448" s="2"/>
      <c r="E448" s="2"/>
      <c r="F448" s="2"/>
      <c r="G448" s="2"/>
      <c r="H448" s="2"/>
      <c r="I448" s="2"/>
      <c r="J448" s="2"/>
    </row>
    <row r="449" spans="3:10" ht="13" x14ac:dyDescent="0.15">
      <c r="C449" s="2"/>
      <c r="D449" s="2"/>
      <c r="E449" s="2"/>
      <c r="F449" s="2"/>
      <c r="G449" s="2"/>
      <c r="H449" s="2"/>
      <c r="I449" s="2"/>
      <c r="J449" s="2"/>
    </row>
    <row r="450" spans="3:10" ht="13" x14ac:dyDescent="0.15">
      <c r="C450" s="2"/>
      <c r="D450" s="2"/>
      <c r="E450" s="2"/>
      <c r="F450" s="2"/>
      <c r="G450" s="2"/>
      <c r="H450" s="2"/>
      <c r="I450" s="2"/>
      <c r="J450" s="2"/>
    </row>
    <row r="451" spans="3:10" ht="13" x14ac:dyDescent="0.15">
      <c r="C451" s="2"/>
      <c r="D451" s="2"/>
      <c r="E451" s="2"/>
      <c r="F451" s="2"/>
      <c r="G451" s="2"/>
      <c r="H451" s="2"/>
      <c r="I451" s="2"/>
      <c r="J451" s="2"/>
    </row>
    <row r="452" spans="3:10" ht="13" x14ac:dyDescent="0.15">
      <c r="C452" s="2"/>
      <c r="D452" s="2"/>
      <c r="E452" s="2"/>
      <c r="F452" s="2"/>
      <c r="G452" s="2"/>
      <c r="H452" s="2"/>
      <c r="I452" s="2"/>
      <c r="J452" s="2"/>
    </row>
    <row r="453" spans="3:10" ht="13" x14ac:dyDescent="0.15">
      <c r="C453" s="2"/>
      <c r="D453" s="2"/>
      <c r="E453" s="2"/>
      <c r="F453" s="2"/>
      <c r="G453" s="2"/>
      <c r="H453" s="2"/>
      <c r="I453" s="2"/>
      <c r="J453" s="2"/>
    </row>
    <row r="454" spans="3:10" ht="13" x14ac:dyDescent="0.15">
      <c r="C454" s="2"/>
      <c r="D454" s="2"/>
      <c r="E454" s="2"/>
      <c r="F454" s="2"/>
      <c r="G454" s="2"/>
      <c r="H454" s="2"/>
      <c r="I454" s="2"/>
      <c r="J454" s="2"/>
    </row>
    <row r="455" spans="3:10" ht="13" x14ac:dyDescent="0.15">
      <c r="C455" s="2"/>
      <c r="D455" s="2"/>
      <c r="E455" s="2"/>
      <c r="F455" s="2"/>
      <c r="G455" s="2"/>
      <c r="H455" s="2"/>
      <c r="I455" s="2"/>
      <c r="J455" s="2"/>
    </row>
    <row r="456" spans="3:10" ht="13" x14ac:dyDescent="0.15">
      <c r="C456" s="2"/>
      <c r="D456" s="2"/>
      <c r="E456" s="2"/>
      <c r="F456" s="2"/>
      <c r="G456" s="2"/>
      <c r="H456" s="2"/>
      <c r="I456" s="2"/>
      <c r="J456" s="2"/>
    </row>
    <row r="457" spans="3:10" ht="13" x14ac:dyDescent="0.15">
      <c r="C457" s="2"/>
      <c r="D457" s="2"/>
      <c r="E457" s="2"/>
      <c r="F457" s="2"/>
      <c r="G457" s="2"/>
      <c r="H457" s="2"/>
      <c r="I457" s="2"/>
      <c r="J457" s="2"/>
    </row>
    <row r="458" spans="3:10" ht="13" x14ac:dyDescent="0.15">
      <c r="C458" s="2"/>
      <c r="D458" s="2"/>
      <c r="E458" s="2"/>
      <c r="F458" s="2"/>
      <c r="G458" s="2"/>
      <c r="H458" s="2"/>
      <c r="I458" s="2"/>
      <c r="J458" s="2"/>
    </row>
    <row r="459" spans="3:10" ht="13" x14ac:dyDescent="0.15">
      <c r="C459" s="2"/>
      <c r="D459" s="2"/>
      <c r="E459" s="2"/>
      <c r="F459" s="2"/>
      <c r="G459" s="2"/>
      <c r="H459" s="2"/>
      <c r="I459" s="2"/>
      <c r="J459" s="2"/>
    </row>
    <row r="460" spans="3:10" ht="13" x14ac:dyDescent="0.15">
      <c r="C460" s="2"/>
      <c r="D460" s="2"/>
      <c r="E460" s="2"/>
      <c r="F460" s="2"/>
      <c r="G460" s="2"/>
      <c r="H460" s="2"/>
      <c r="I460" s="2"/>
      <c r="J460" s="2"/>
    </row>
    <row r="461" spans="3:10" ht="13" x14ac:dyDescent="0.15">
      <c r="C461" s="2"/>
      <c r="D461" s="2"/>
      <c r="E461" s="2"/>
      <c r="F461" s="2"/>
      <c r="G461" s="2"/>
      <c r="H461" s="2"/>
      <c r="I461" s="2"/>
      <c r="J461" s="2"/>
    </row>
    <row r="462" spans="3:10" ht="13" x14ac:dyDescent="0.15">
      <c r="C462" s="2"/>
      <c r="D462" s="2"/>
      <c r="E462" s="2"/>
      <c r="F462" s="2"/>
      <c r="G462" s="2"/>
      <c r="H462" s="2"/>
      <c r="I462" s="2"/>
      <c r="J462" s="2"/>
    </row>
    <row r="463" spans="3:10" ht="13" x14ac:dyDescent="0.15">
      <c r="C463" s="2"/>
      <c r="D463" s="2"/>
      <c r="E463" s="2"/>
      <c r="F463" s="2"/>
      <c r="G463" s="2"/>
      <c r="H463" s="2"/>
      <c r="I463" s="2"/>
      <c r="J463" s="2"/>
    </row>
    <row r="464" spans="3:10" ht="13" x14ac:dyDescent="0.15">
      <c r="C464" s="2"/>
      <c r="D464" s="2"/>
      <c r="E464" s="2"/>
      <c r="F464" s="2"/>
      <c r="G464" s="2"/>
      <c r="H464" s="2"/>
      <c r="I464" s="2"/>
      <c r="J464" s="2"/>
    </row>
    <row r="465" spans="3:10" ht="13" x14ac:dyDescent="0.15">
      <c r="C465" s="2"/>
      <c r="D465" s="2"/>
      <c r="E465" s="2"/>
      <c r="F465" s="2"/>
      <c r="G465" s="2"/>
      <c r="H465" s="2"/>
      <c r="I465" s="2"/>
      <c r="J465" s="2"/>
    </row>
    <row r="466" spans="3:10" ht="13" x14ac:dyDescent="0.15">
      <c r="C466" s="2"/>
      <c r="D466" s="2"/>
      <c r="E466" s="2"/>
      <c r="F466" s="2"/>
      <c r="G466" s="2"/>
      <c r="H466" s="2"/>
      <c r="I466" s="2"/>
      <c r="J466" s="2"/>
    </row>
    <row r="467" spans="3:10" ht="13" x14ac:dyDescent="0.15">
      <c r="C467" s="2"/>
      <c r="D467" s="2"/>
      <c r="E467" s="2"/>
      <c r="F467" s="2"/>
      <c r="G467" s="2"/>
      <c r="H467" s="2"/>
      <c r="I467" s="2"/>
      <c r="J467" s="2"/>
    </row>
    <row r="468" spans="3:10" ht="13" x14ac:dyDescent="0.15">
      <c r="C468" s="2"/>
      <c r="D468" s="2"/>
      <c r="E468" s="2"/>
      <c r="F468" s="2"/>
      <c r="G468" s="2"/>
      <c r="H468" s="2"/>
      <c r="I468" s="2"/>
      <c r="J468" s="2"/>
    </row>
    <row r="469" spans="3:10" ht="13" x14ac:dyDescent="0.15">
      <c r="C469" s="2"/>
      <c r="D469" s="2"/>
      <c r="E469" s="2"/>
      <c r="F469" s="2"/>
      <c r="G469" s="2"/>
      <c r="H469" s="2"/>
      <c r="I469" s="2"/>
      <c r="J469" s="2"/>
    </row>
    <row r="470" spans="3:10" ht="13" x14ac:dyDescent="0.15">
      <c r="C470" s="2"/>
      <c r="D470" s="2"/>
      <c r="E470" s="2"/>
      <c r="F470" s="2"/>
      <c r="G470" s="2"/>
      <c r="H470" s="2"/>
      <c r="I470" s="2"/>
      <c r="J470" s="2"/>
    </row>
    <row r="471" spans="3:10" ht="13" x14ac:dyDescent="0.15">
      <c r="C471" s="2"/>
      <c r="D471" s="2"/>
      <c r="E471" s="2"/>
      <c r="F471" s="2"/>
      <c r="G471" s="2"/>
      <c r="H471" s="2"/>
      <c r="I471" s="2"/>
      <c r="J471" s="2"/>
    </row>
    <row r="472" spans="3:10" ht="13" x14ac:dyDescent="0.15">
      <c r="C472" s="2"/>
      <c r="D472" s="2"/>
      <c r="E472" s="2"/>
      <c r="F472" s="2"/>
      <c r="G472" s="2"/>
      <c r="H472" s="2"/>
      <c r="I472" s="2"/>
      <c r="J472" s="2"/>
    </row>
    <row r="473" spans="3:10" ht="13" x14ac:dyDescent="0.15">
      <c r="C473" s="2"/>
      <c r="D473" s="2"/>
      <c r="E473" s="2"/>
      <c r="F473" s="2"/>
      <c r="G473" s="2"/>
      <c r="H473" s="2"/>
      <c r="I473" s="2"/>
      <c r="J473" s="2"/>
    </row>
    <row r="474" spans="3:10" ht="13" x14ac:dyDescent="0.15">
      <c r="C474" s="2"/>
      <c r="D474" s="2"/>
      <c r="E474" s="2"/>
      <c r="F474" s="2"/>
      <c r="G474" s="2"/>
      <c r="H474" s="2"/>
      <c r="I474" s="2"/>
      <c r="J474" s="2"/>
    </row>
    <row r="475" spans="3:10" ht="13" x14ac:dyDescent="0.15">
      <c r="C475" s="2"/>
      <c r="D475" s="2"/>
      <c r="E475" s="2"/>
      <c r="F475" s="2"/>
      <c r="G475" s="2"/>
      <c r="H475" s="2"/>
      <c r="I475" s="2"/>
      <c r="J475" s="2"/>
    </row>
    <row r="476" spans="3:10" ht="13" x14ac:dyDescent="0.15">
      <c r="C476" s="2"/>
      <c r="D476" s="2"/>
      <c r="E476" s="2"/>
      <c r="F476" s="2"/>
      <c r="G476" s="2"/>
      <c r="H476" s="2"/>
      <c r="I476" s="2"/>
      <c r="J476" s="2"/>
    </row>
    <row r="477" spans="3:10" ht="13" x14ac:dyDescent="0.15">
      <c r="C477" s="2"/>
      <c r="D477" s="2"/>
      <c r="E477" s="2"/>
      <c r="F477" s="2"/>
      <c r="G477" s="2"/>
      <c r="H477" s="2"/>
      <c r="I477" s="2"/>
      <c r="J477" s="2"/>
    </row>
    <row r="478" spans="3:10" ht="13" x14ac:dyDescent="0.15">
      <c r="C478" s="2"/>
      <c r="D478" s="2"/>
      <c r="E478" s="2"/>
      <c r="F478" s="2"/>
      <c r="G478" s="2"/>
      <c r="H478" s="2"/>
      <c r="I478" s="2"/>
      <c r="J478" s="2"/>
    </row>
    <row r="479" spans="3:10" ht="13" x14ac:dyDescent="0.15">
      <c r="C479" s="2"/>
      <c r="D479" s="2"/>
      <c r="E479" s="2"/>
      <c r="F479" s="2"/>
      <c r="G479" s="2"/>
      <c r="H479" s="2"/>
      <c r="I479" s="2"/>
      <c r="J479" s="2"/>
    </row>
    <row r="480" spans="3:10" ht="13" x14ac:dyDescent="0.15">
      <c r="C480" s="2"/>
      <c r="D480" s="2"/>
      <c r="E480" s="2"/>
      <c r="F480" s="2"/>
      <c r="G480" s="2"/>
      <c r="H480" s="2"/>
      <c r="I480" s="2"/>
      <c r="J480" s="2"/>
    </row>
    <row r="481" spans="3:10" ht="13" x14ac:dyDescent="0.15">
      <c r="C481" s="2"/>
      <c r="D481" s="2"/>
      <c r="E481" s="2"/>
      <c r="F481" s="2"/>
      <c r="G481" s="2"/>
      <c r="H481" s="2"/>
      <c r="I481" s="2"/>
      <c r="J481" s="2"/>
    </row>
    <row r="482" spans="3:10" ht="13" x14ac:dyDescent="0.15">
      <c r="C482" s="2"/>
      <c r="D482" s="2"/>
      <c r="E482" s="2"/>
      <c r="F482" s="2"/>
      <c r="G482" s="2"/>
      <c r="H482" s="2"/>
      <c r="I482" s="2"/>
      <c r="J482" s="2"/>
    </row>
    <row r="483" spans="3:10" ht="13" x14ac:dyDescent="0.15">
      <c r="C483" s="2"/>
      <c r="D483" s="2"/>
      <c r="E483" s="2"/>
      <c r="F483" s="2"/>
      <c r="G483" s="2"/>
      <c r="H483" s="2"/>
      <c r="I483" s="2"/>
      <c r="J483" s="2"/>
    </row>
    <row r="484" spans="3:10" ht="13" x14ac:dyDescent="0.15">
      <c r="C484" s="2"/>
      <c r="D484" s="2"/>
      <c r="E484" s="2"/>
      <c r="F484" s="2"/>
      <c r="G484" s="2"/>
      <c r="H484" s="2"/>
      <c r="I484" s="2"/>
      <c r="J484" s="2"/>
    </row>
    <row r="485" spans="3:10" ht="13" x14ac:dyDescent="0.15">
      <c r="C485" s="2"/>
      <c r="D485" s="2"/>
      <c r="E485" s="2"/>
      <c r="F485" s="2"/>
      <c r="G485" s="2"/>
      <c r="H485" s="2"/>
      <c r="I485" s="2"/>
      <c r="J485" s="2"/>
    </row>
    <row r="486" spans="3:10" ht="13" x14ac:dyDescent="0.15">
      <c r="C486" s="2"/>
      <c r="D486" s="2"/>
      <c r="E486" s="2"/>
      <c r="F486" s="2"/>
      <c r="G486" s="2"/>
      <c r="H486" s="2"/>
      <c r="I486" s="2"/>
      <c r="J486" s="2"/>
    </row>
    <row r="487" spans="3:10" ht="13" x14ac:dyDescent="0.15">
      <c r="C487" s="2"/>
      <c r="D487" s="2"/>
      <c r="E487" s="2"/>
      <c r="F487" s="2"/>
      <c r="G487" s="2"/>
      <c r="H487" s="2"/>
      <c r="I487" s="2"/>
      <c r="J487" s="2"/>
    </row>
    <row r="488" spans="3:10" ht="13" x14ac:dyDescent="0.15">
      <c r="C488" s="2"/>
      <c r="D488" s="2"/>
      <c r="E488" s="2"/>
      <c r="F488" s="2"/>
      <c r="G488" s="2"/>
      <c r="H488" s="2"/>
      <c r="I488" s="2"/>
      <c r="J488" s="2"/>
    </row>
    <row r="489" spans="3:10" ht="13" x14ac:dyDescent="0.15">
      <c r="C489" s="2"/>
      <c r="D489" s="2"/>
      <c r="E489" s="2"/>
      <c r="F489" s="2"/>
      <c r="G489" s="2"/>
      <c r="H489" s="2"/>
      <c r="I489" s="2"/>
      <c r="J489" s="2"/>
    </row>
    <row r="490" spans="3:10" ht="13" x14ac:dyDescent="0.15">
      <c r="C490" s="2"/>
      <c r="D490" s="2"/>
      <c r="E490" s="2"/>
      <c r="F490" s="2"/>
      <c r="G490" s="2"/>
      <c r="H490" s="2"/>
      <c r="I490" s="2"/>
      <c r="J490" s="2"/>
    </row>
    <row r="491" spans="3:10" ht="13" x14ac:dyDescent="0.15">
      <c r="C491" s="2"/>
      <c r="D491" s="2"/>
      <c r="E491" s="2"/>
      <c r="F491" s="2"/>
      <c r="G491" s="2"/>
      <c r="H491" s="2"/>
      <c r="I491" s="2"/>
      <c r="J491" s="2"/>
    </row>
    <row r="492" spans="3:10" ht="13" x14ac:dyDescent="0.15">
      <c r="C492" s="2"/>
      <c r="D492" s="2"/>
      <c r="E492" s="2"/>
      <c r="F492" s="2"/>
      <c r="G492" s="2"/>
      <c r="H492" s="2"/>
      <c r="I492" s="2"/>
      <c r="J492" s="2"/>
    </row>
    <row r="493" spans="3:10" ht="13" x14ac:dyDescent="0.15">
      <c r="C493" s="2"/>
      <c r="D493" s="2"/>
      <c r="E493" s="2"/>
      <c r="F493" s="2"/>
      <c r="G493" s="2"/>
      <c r="H493" s="2"/>
      <c r="I493" s="2"/>
      <c r="J493" s="2"/>
    </row>
    <row r="494" spans="3:10" ht="13" x14ac:dyDescent="0.15">
      <c r="C494" s="2"/>
      <c r="D494" s="2"/>
      <c r="E494" s="2"/>
      <c r="F494" s="2"/>
      <c r="G494" s="2"/>
      <c r="H494" s="2"/>
      <c r="I494" s="2"/>
      <c r="J494" s="2"/>
    </row>
    <row r="495" spans="3:10" ht="13" x14ac:dyDescent="0.15">
      <c r="C495" s="2"/>
      <c r="D495" s="2"/>
      <c r="E495" s="2"/>
      <c r="F495" s="2"/>
      <c r="G495" s="2"/>
      <c r="H495" s="2"/>
      <c r="I495" s="2"/>
      <c r="J495" s="2"/>
    </row>
    <row r="496" spans="3:10" ht="13" x14ac:dyDescent="0.15">
      <c r="C496" s="2"/>
      <c r="D496" s="2"/>
      <c r="E496" s="2"/>
      <c r="F496" s="2"/>
      <c r="G496" s="2"/>
      <c r="H496" s="2"/>
      <c r="I496" s="2"/>
      <c r="J496" s="2"/>
    </row>
    <row r="497" spans="3:10" ht="13" x14ac:dyDescent="0.15">
      <c r="C497" s="2"/>
      <c r="D497" s="2"/>
      <c r="E497" s="2"/>
      <c r="F497" s="2"/>
      <c r="G497" s="2"/>
      <c r="H497" s="2"/>
      <c r="I497" s="2"/>
      <c r="J497" s="2"/>
    </row>
    <row r="498" spans="3:10" ht="13" x14ac:dyDescent="0.15">
      <c r="C498" s="2"/>
      <c r="D498" s="2"/>
      <c r="E498" s="2"/>
      <c r="F498" s="2"/>
      <c r="G498" s="2"/>
      <c r="H498" s="2"/>
      <c r="I498" s="2"/>
      <c r="J498" s="2"/>
    </row>
    <row r="499" spans="3:10" ht="13" x14ac:dyDescent="0.15">
      <c r="C499" s="2"/>
      <c r="D499" s="2"/>
      <c r="E499" s="2"/>
      <c r="F499" s="2"/>
      <c r="G499" s="2"/>
      <c r="H499" s="2"/>
      <c r="I499" s="2"/>
      <c r="J499" s="2"/>
    </row>
    <row r="500" spans="3:10" ht="13" x14ac:dyDescent="0.15">
      <c r="C500" s="2"/>
      <c r="D500" s="2"/>
      <c r="E500" s="2"/>
      <c r="F500" s="2"/>
      <c r="G500" s="2"/>
      <c r="H500" s="2"/>
      <c r="I500" s="2"/>
      <c r="J500" s="2"/>
    </row>
    <row r="501" spans="3:10" ht="13" x14ac:dyDescent="0.15">
      <c r="C501" s="2"/>
      <c r="D501" s="2"/>
      <c r="E501" s="2"/>
      <c r="F501" s="2"/>
      <c r="G501" s="2"/>
      <c r="H501" s="2"/>
      <c r="I501" s="2"/>
      <c r="J501" s="2"/>
    </row>
    <row r="502" spans="3:10" ht="13" x14ac:dyDescent="0.15">
      <c r="C502" s="2"/>
      <c r="D502" s="2"/>
      <c r="E502" s="2"/>
      <c r="F502" s="2"/>
      <c r="G502" s="2"/>
      <c r="H502" s="2"/>
      <c r="I502" s="2"/>
      <c r="J502" s="2"/>
    </row>
    <row r="503" spans="3:10" ht="13" x14ac:dyDescent="0.15">
      <c r="C503" s="2"/>
      <c r="D503" s="2"/>
      <c r="E503" s="2"/>
      <c r="F503" s="2"/>
      <c r="G503" s="2"/>
      <c r="H503" s="2"/>
      <c r="I503" s="2"/>
      <c r="J503" s="2"/>
    </row>
    <row r="504" spans="3:10" ht="13" x14ac:dyDescent="0.15">
      <c r="C504" s="2"/>
      <c r="D504" s="2"/>
      <c r="E504" s="2"/>
      <c r="F504" s="2"/>
      <c r="G504" s="2"/>
      <c r="H504" s="2"/>
      <c r="I504" s="2"/>
      <c r="J504" s="2"/>
    </row>
    <row r="505" spans="3:10" ht="13" x14ac:dyDescent="0.15">
      <c r="C505" s="2"/>
      <c r="D505" s="2"/>
      <c r="E505" s="2"/>
      <c r="F505" s="2"/>
      <c r="G505" s="2"/>
      <c r="H505" s="2"/>
      <c r="I505" s="2"/>
      <c r="J505" s="2"/>
    </row>
    <row r="506" spans="3:10" ht="13" x14ac:dyDescent="0.15">
      <c r="C506" s="2"/>
      <c r="D506" s="2"/>
      <c r="E506" s="2"/>
      <c r="F506" s="2"/>
      <c r="G506" s="2"/>
      <c r="H506" s="2"/>
      <c r="I506" s="2"/>
      <c r="J506" s="2"/>
    </row>
    <row r="507" spans="3:10" ht="13" x14ac:dyDescent="0.15">
      <c r="C507" s="2"/>
      <c r="D507" s="2"/>
      <c r="E507" s="2"/>
      <c r="F507" s="2"/>
      <c r="G507" s="2"/>
      <c r="H507" s="2"/>
      <c r="I507" s="2"/>
      <c r="J507" s="2"/>
    </row>
    <row r="508" spans="3:10" ht="13" x14ac:dyDescent="0.15">
      <c r="C508" s="2"/>
      <c r="D508" s="2"/>
      <c r="E508" s="2"/>
      <c r="F508" s="2"/>
      <c r="G508" s="2"/>
      <c r="H508" s="2"/>
      <c r="I508" s="2"/>
      <c r="J508" s="2"/>
    </row>
    <row r="509" spans="3:10" ht="13" x14ac:dyDescent="0.15">
      <c r="C509" s="2"/>
      <c r="D509" s="2"/>
      <c r="E509" s="2"/>
      <c r="F509" s="2"/>
      <c r="G509" s="2"/>
      <c r="H509" s="2"/>
      <c r="I509" s="2"/>
      <c r="J509" s="2"/>
    </row>
    <row r="510" spans="3:10" ht="13" x14ac:dyDescent="0.15">
      <c r="C510" s="2"/>
      <c r="D510" s="2"/>
      <c r="E510" s="2"/>
      <c r="F510" s="2"/>
      <c r="G510" s="2"/>
      <c r="H510" s="2"/>
      <c r="I510" s="2"/>
      <c r="J510" s="2"/>
    </row>
    <row r="511" spans="3:10" ht="13" x14ac:dyDescent="0.15">
      <c r="C511" s="2"/>
      <c r="D511" s="2"/>
      <c r="E511" s="2"/>
      <c r="F511" s="2"/>
      <c r="G511" s="2"/>
      <c r="H511" s="2"/>
      <c r="I511" s="2"/>
      <c r="J511" s="2"/>
    </row>
    <row r="512" spans="3:10" ht="13" x14ac:dyDescent="0.15">
      <c r="C512" s="2"/>
      <c r="D512" s="2"/>
      <c r="E512" s="2"/>
      <c r="F512" s="2"/>
      <c r="G512" s="2"/>
      <c r="H512" s="2"/>
      <c r="I512" s="2"/>
      <c r="J512" s="2"/>
    </row>
    <row r="513" spans="3:10" ht="13" x14ac:dyDescent="0.15">
      <c r="C513" s="2"/>
      <c r="D513" s="2"/>
      <c r="E513" s="2"/>
      <c r="F513" s="2"/>
      <c r="G513" s="2"/>
      <c r="H513" s="2"/>
      <c r="I513" s="2"/>
      <c r="J513" s="2"/>
    </row>
    <row r="514" spans="3:10" ht="13" x14ac:dyDescent="0.15">
      <c r="C514" s="2"/>
      <c r="D514" s="2"/>
      <c r="E514" s="2"/>
      <c r="F514" s="2"/>
      <c r="G514" s="2"/>
      <c r="H514" s="2"/>
      <c r="I514" s="2"/>
      <c r="J514" s="2"/>
    </row>
    <row r="515" spans="3:10" ht="13" x14ac:dyDescent="0.15">
      <c r="C515" s="2"/>
      <c r="D515" s="2"/>
      <c r="E515" s="2"/>
      <c r="F515" s="2"/>
      <c r="G515" s="2"/>
      <c r="H515" s="2"/>
      <c r="I515" s="2"/>
      <c r="J515" s="2"/>
    </row>
    <row r="516" spans="3:10" ht="13" x14ac:dyDescent="0.15">
      <c r="C516" s="2"/>
      <c r="D516" s="2"/>
      <c r="E516" s="2"/>
      <c r="F516" s="2"/>
      <c r="G516" s="2"/>
      <c r="H516" s="2"/>
      <c r="I516" s="2"/>
      <c r="J516" s="2"/>
    </row>
    <row r="517" spans="3:10" ht="13" x14ac:dyDescent="0.15">
      <c r="C517" s="2"/>
      <c r="D517" s="2"/>
      <c r="E517" s="2"/>
      <c r="F517" s="2"/>
      <c r="G517" s="2"/>
      <c r="H517" s="2"/>
      <c r="I517" s="2"/>
      <c r="J517" s="2"/>
    </row>
    <row r="518" spans="3:10" ht="13" x14ac:dyDescent="0.15">
      <c r="C518" s="2"/>
      <c r="D518" s="2"/>
      <c r="E518" s="2"/>
      <c r="F518" s="2"/>
      <c r="G518" s="2"/>
      <c r="H518" s="2"/>
      <c r="I518" s="2"/>
      <c r="J518" s="2"/>
    </row>
    <row r="519" spans="3:10" ht="13" x14ac:dyDescent="0.15">
      <c r="C519" s="2"/>
      <c r="D519" s="2"/>
      <c r="E519" s="2"/>
      <c r="F519" s="2"/>
      <c r="G519" s="2"/>
      <c r="H519" s="2"/>
      <c r="I519" s="2"/>
      <c r="J519" s="2"/>
    </row>
    <row r="520" spans="3:10" ht="13" x14ac:dyDescent="0.15">
      <c r="C520" s="2"/>
      <c r="D520" s="2"/>
      <c r="E520" s="2"/>
      <c r="F520" s="2"/>
      <c r="G520" s="2"/>
      <c r="H520" s="2"/>
      <c r="I520" s="2"/>
      <c r="J520" s="2"/>
    </row>
    <row r="521" spans="3:10" ht="13" x14ac:dyDescent="0.15">
      <c r="C521" s="2"/>
      <c r="D521" s="2"/>
      <c r="E521" s="2"/>
      <c r="F521" s="2"/>
      <c r="G521" s="2"/>
      <c r="H521" s="2"/>
      <c r="I521" s="2"/>
      <c r="J521" s="2"/>
    </row>
    <row r="522" spans="3:10" ht="13" x14ac:dyDescent="0.15">
      <c r="C522" s="2"/>
      <c r="D522" s="2"/>
      <c r="E522" s="2"/>
      <c r="F522" s="2"/>
      <c r="G522" s="2"/>
      <c r="H522" s="2"/>
      <c r="I522" s="2"/>
      <c r="J522" s="2"/>
    </row>
    <row r="523" spans="3:10" ht="13" x14ac:dyDescent="0.15">
      <c r="C523" s="2"/>
      <c r="D523" s="2"/>
      <c r="E523" s="2"/>
      <c r="F523" s="2"/>
      <c r="G523" s="2"/>
      <c r="H523" s="2"/>
      <c r="I523" s="2"/>
      <c r="J523" s="2"/>
    </row>
    <row r="524" spans="3:10" ht="13" x14ac:dyDescent="0.15">
      <c r="C524" s="2"/>
      <c r="D524" s="2"/>
      <c r="E524" s="2"/>
      <c r="F524" s="2"/>
      <c r="G524" s="2"/>
      <c r="H524" s="2"/>
      <c r="I524" s="2"/>
      <c r="J524" s="2"/>
    </row>
    <row r="525" spans="3:10" ht="13" x14ac:dyDescent="0.15">
      <c r="C525" s="2"/>
      <c r="D525" s="2"/>
      <c r="E525" s="2"/>
      <c r="F525" s="2"/>
      <c r="G525" s="2"/>
      <c r="H525" s="2"/>
      <c r="I525" s="2"/>
      <c r="J525" s="2"/>
    </row>
    <row r="526" spans="3:10" ht="13" x14ac:dyDescent="0.15">
      <c r="C526" s="2"/>
      <c r="D526" s="2"/>
      <c r="E526" s="2"/>
      <c r="F526" s="2"/>
      <c r="G526" s="2"/>
      <c r="H526" s="2"/>
      <c r="I526" s="2"/>
      <c r="J526" s="2"/>
    </row>
    <row r="527" spans="3:10" ht="13" x14ac:dyDescent="0.15">
      <c r="C527" s="2"/>
      <c r="D527" s="2"/>
      <c r="E527" s="2"/>
      <c r="F527" s="2"/>
      <c r="G527" s="2"/>
      <c r="H527" s="2"/>
      <c r="I527" s="2"/>
      <c r="J527" s="2"/>
    </row>
    <row r="528" spans="3:10" ht="13" x14ac:dyDescent="0.15">
      <c r="C528" s="2"/>
      <c r="D528" s="2"/>
      <c r="E528" s="2"/>
      <c r="F528" s="2"/>
      <c r="G528" s="2"/>
      <c r="H528" s="2"/>
      <c r="I528" s="2"/>
      <c r="J528" s="2"/>
    </row>
    <row r="529" spans="3:10" ht="13" x14ac:dyDescent="0.15">
      <c r="C529" s="2"/>
      <c r="D529" s="2"/>
      <c r="E529" s="2"/>
      <c r="F529" s="2"/>
      <c r="G529" s="2"/>
      <c r="H529" s="2"/>
      <c r="I529" s="2"/>
      <c r="J529" s="2"/>
    </row>
    <row r="530" spans="3:10" ht="13" x14ac:dyDescent="0.15">
      <c r="C530" s="2"/>
      <c r="D530" s="2"/>
      <c r="E530" s="2"/>
      <c r="F530" s="2"/>
      <c r="G530" s="2"/>
      <c r="H530" s="2"/>
      <c r="I530" s="2"/>
      <c r="J530" s="2"/>
    </row>
    <row r="531" spans="3:10" ht="13" x14ac:dyDescent="0.15">
      <c r="C531" s="2"/>
      <c r="D531" s="2"/>
      <c r="E531" s="2"/>
      <c r="F531" s="2"/>
      <c r="G531" s="2"/>
      <c r="H531" s="2"/>
      <c r="I531" s="2"/>
      <c r="J531" s="2"/>
    </row>
    <row r="532" spans="3:10" ht="13" x14ac:dyDescent="0.15">
      <c r="C532" s="2"/>
      <c r="D532" s="2"/>
      <c r="E532" s="2"/>
      <c r="F532" s="2"/>
      <c r="G532" s="2"/>
      <c r="H532" s="2"/>
      <c r="I532" s="2"/>
      <c r="J532" s="2"/>
    </row>
    <row r="533" spans="3:10" ht="13" x14ac:dyDescent="0.15">
      <c r="C533" s="2"/>
      <c r="D533" s="2"/>
      <c r="E533" s="2"/>
      <c r="F533" s="2"/>
      <c r="G533" s="2"/>
      <c r="H533" s="2"/>
      <c r="I533" s="2"/>
      <c r="J533" s="2"/>
    </row>
    <row r="534" spans="3:10" ht="13" x14ac:dyDescent="0.15">
      <c r="C534" s="2"/>
      <c r="D534" s="2"/>
      <c r="E534" s="2"/>
      <c r="F534" s="2"/>
      <c r="G534" s="2"/>
      <c r="H534" s="2"/>
      <c r="I534" s="2"/>
      <c r="J534" s="2"/>
    </row>
    <row r="535" spans="3:10" ht="13" x14ac:dyDescent="0.15">
      <c r="C535" s="2"/>
      <c r="D535" s="2"/>
      <c r="E535" s="2"/>
      <c r="F535" s="2"/>
      <c r="G535" s="2"/>
      <c r="H535" s="2"/>
      <c r="I535" s="2"/>
      <c r="J535" s="2"/>
    </row>
    <row r="536" spans="3:10" ht="13" x14ac:dyDescent="0.15">
      <c r="C536" s="2"/>
      <c r="D536" s="2"/>
      <c r="E536" s="2"/>
      <c r="F536" s="2"/>
      <c r="G536" s="2"/>
      <c r="H536" s="2"/>
      <c r="I536" s="2"/>
      <c r="J536" s="2"/>
    </row>
    <row r="537" spans="3:10" ht="13" x14ac:dyDescent="0.15">
      <c r="C537" s="2"/>
      <c r="D537" s="2"/>
      <c r="E537" s="2"/>
      <c r="F537" s="2"/>
      <c r="G537" s="2"/>
      <c r="H537" s="2"/>
      <c r="I537" s="2"/>
      <c r="J537" s="2"/>
    </row>
    <row r="538" spans="3:10" ht="13" x14ac:dyDescent="0.15">
      <c r="C538" s="2"/>
      <c r="D538" s="2"/>
      <c r="E538" s="2"/>
      <c r="F538" s="2"/>
      <c r="G538" s="2"/>
      <c r="H538" s="2"/>
      <c r="I538" s="2"/>
      <c r="J538" s="2"/>
    </row>
    <row r="539" spans="3:10" ht="13" x14ac:dyDescent="0.15">
      <c r="C539" s="2"/>
      <c r="D539" s="2"/>
      <c r="E539" s="2"/>
      <c r="F539" s="2"/>
      <c r="G539" s="2"/>
      <c r="H539" s="2"/>
      <c r="I539" s="2"/>
      <c r="J539" s="2"/>
    </row>
    <row r="540" spans="3:10" ht="13" x14ac:dyDescent="0.15">
      <c r="C540" s="2"/>
      <c r="D540" s="2"/>
      <c r="E540" s="2"/>
      <c r="F540" s="2"/>
      <c r="G540" s="2"/>
      <c r="H540" s="2"/>
      <c r="I540" s="2"/>
      <c r="J540" s="2"/>
    </row>
    <row r="541" spans="3:10" ht="13" x14ac:dyDescent="0.15">
      <c r="C541" s="2"/>
      <c r="D541" s="2"/>
      <c r="E541" s="2"/>
      <c r="F541" s="2"/>
      <c r="G541" s="2"/>
      <c r="H541" s="2"/>
      <c r="I541" s="2"/>
      <c r="J541" s="2"/>
    </row>
    <row r="542" spans="3:10" ht="13" x14ac:dyDescent="0.15">
      <c r="C542" s="2"/>
      <c r="D542" s="2"/>
      <c r="E542" s="2"/>
      <c r="F542" s="2"/>
      <c r="G542" s="2"/>
      <c r="H542" s="2"/>
      <c r="I542" s="2"/>
      <c r="J542" s="2"/>
    </row>
    <row r="543" spans="3:10" ht="13" x14ac:dyDescent="0.15">
      <c r="C543" s="2"/>
      <c r="D543" s="2"/>
      <c r="E543" s="2"/>
      <c r="F543" s="2"/>
      <c r="G543" s="2"/>
      <c r="H543" s="2"/>
      <c r="I543" s="2"/>
      <c r="J543" s="2"/>
    </row>
    <row r="544" spans="3:10" ht="13" x14ac:dyDescent="0.15">
      <c r="C544" s="2"/>
      <c r="D544" s="2"/>
      <c r="E544" s="2"/>
      <c r="F544" s="2"/>
      <c r="G544" s="2"/>
      <c r="H544" s="2"/>
      <c r="I544" s="2"/>
      <c r="J544" s="2"/>
    </row>
    <row r="545" spans="3:10" ht="13" x14ac:dyDescent="0.15">
      <c r="C545" s="2"/>
      <c r="D545" s="2"/>
      <c r="E545" s="2"/>
      <c r="F545" s="2"/>
      <c r="G545" s="2"/>
      <c r="H545" s="2"/>
      <c r="I545" s="2"/>
      <c r="J545" s="2"/>
    </row>
    <row r="546" spans="3:10" ht="13" x14ac:dyDescent="0.15">
      <c r="C546" s="2"/>
      <c r="D546" s="2"/>
      <c r="E546" s="2"/>
      <c r="F546" s="2"/>
      <c r="G546" s="2"/>
      <c r="H546" s="2"/>
      <c r="I546" s="2"/>
      <c r="J546" s="2"/>
    </row>
    <row r="547" spans="3:10" ht="13" x14ac:dyDescent="0.15">
      <c r="C547" s="2"/>
      <c r="D547" s="2"/>
      <c r="E547" s="2"/>
      <c r="F547" s="2"/>
      <c r="G547" s="2"/>
      <c r="H547" s="2"/>
      <c r="I547" s="2"/>
      <c r="J547" s="2"/>
    </row>
    <row r="548" spans="3:10" ht="13" x14ac:dyDescent="0.15">
      <c r="C548" s="2"/>
      <c r="D548" s="2"/>
      <c r="E548" s="2"/>
      <c r="F548" s="2"/>
      <c r="G548" s="2"/>
      <c r="H548" s="2"/>
      <c r="I548" s="2"/>
      <c r="J548" s="2"/>
    </row>
    <row r="549" spans="3:10" ht="13" x14ac:dyDescent="0.15">
      <c r="C549" s="2"/>
      <c r="D549" s="2"/>
      <c r="E549" s="2"/>
      <c r="F549" s="2"/>
      <c r="G549" s="2"/>
      <c r="H549" s="2"/>
      <c r="I549" s="2"/>
      <c r="J549" s="2"/>
    </row>
    <row r="550" spans="3:10" ht="13" x14ac:dyDescent="0.15">
      <c r="C550" s="2"/>
      <c r="D550" s="2"/>
      <c r="E550" s="2"/>
      <c r="F550" s="2"/>
      <c r="G550" s="2"/>
      <c r="H550" s="2"/>
      <c r="I550" s="2"/>
      <c r="J550" s="2"/>
    </row>
    <row r="551" spans="3:10" ht="13" x14ac:dyDescent="0.15">
      <c r="C551" s="2"/>
      <c r="D551" s="2"/>
      <c r="E551" s="2"/>
      <c r="F551" s="2"/>
      <c r="G551" s="2"/>
      <c r="H551" s="2"/>
      <c r="I551" s="2"/>
      <c r="J551" s="2"/>
    </row>
    <row r="552" spans="3:10" ht="13" x14ac:dyDescent="0.15">
      <c r="C552" s="2"/>
      <c r="D552" s="2"/>
      <c r="E552" s="2"/>
      <c r="F552" s="2"/>
      <c r="G552" s="2"/>
      <c r="H552" s="2"/>
      <c r="I552" s="2"/>
      <c r="J552" s="2"/>
    </row>
    <row r="553" spans="3:10" ht="13" x14ac:dyDescent="0.15">
      <c r="C553" s="2"/>
      <c r="D553" s="2"/>
      <c r="E553" s="2"/>
      <c r="F553" s="2"/>
      <c r="G553" s="2"/>
      <c r="H553" s="2"/>
      <c r="I553" s="2"/>
      <c r="J553" s="2"/>
    </row>
    <row r="554" spans="3:10" ht="13" x14ac:dyDescent="0.15">
      <c r="C554" s="2"/>
      <c r="D554" s="2"/>
      <c r="E554" s="2"/>
      <c r="F554" s="2"/>
      <c r="G554" s="2"/>
      <c r="H554" s="2"/>
      <c r="I554" s="2"/>
      <c r="J554" s="2"/>
    </row>
    <row r="555" spans="3:10" ht="13" x14ac:dyDescent="0.15">
      <c r="C555" s="2"/>
      <c r="D555" s="2"/>
      <c r="E555" s="2"/>
      <c r="F555" s="2"/>
      <c r="G555" s="2"/>
      <c r="H555" s="2"/>
      <c r="I555" s="2"/>
      <c r="J555" s="2"/>
    </row>
    <row r="556" spans="3:10" ht="13" x14ac:dyDescent="0.15">
      <c r="C556" s="2"/>
      <c r="D556" s="2"/>
      <c r="E556" s="2"/>
      <c r="F556" s="2"/>
      <c r="G556" s="2"/>
      <c r="H556" s="2"/>
      <c r="I556" s="2"/>
      <c r="J556" s="2"/>
    </row>
    <row r="557" spans="3:10" ht="13" x14ac:dyDescent="0.15">
      <c r="C557" s="2"/>
      <c r="D557" s="2"/>
      <c r="E557" s="2"/>
      <c r="F557" s="2"/>
      <c r="G557" s="2"/>
      <c r="H557" s="2"/>
      <c r="I557" s="2"/>
      <c r="J557" s="2"/>
    </row>
    <row r="558" spans="3:10" ht="13" x14ac:dyDescent="0.15">
      <c r="C558" s="2"/>
      <c r="D558" s="2"/>
      <c r="E558" s="2"/>
      <c r="F558" s="2"/>
      <c r="G558" s="2"/>
      <c r="H558" s="2"/>
      <c r="I558" s="2"/>
      <c r="J558" s="2"/>
    </row>
    <row r="559" spans="3:10" ht="13" x14ac:dyDescent="0.15">
      <c r="C559" s="2"/>
      <c r="D559" s="2"/>
      <c r="E559" s="2"/>
      <c r="F559" s="2"/>
      <c r="G559" s="2"/>
      <c r="H559" s="2"/>
      <c r="I559" s="2"/>
      <c r="J559" s="2"/>
    </row>
    <row r="560" spans="3:10" ht="13" x14ac:dyDescent="0.15">
      <c r="C560" s="2"/>
      <c r="D560" s="2"/>
      <c r="E560" s="2"/>
      <c r="F560" s="2"/>
      <c r="G560" s="2"/>
      <c r="H560" s="2"/>
      <c r="I560" s="2"/>
      <c r="J560" s="2"/>
    </row>
    <row r="561" spans="3:10" ht="13" x14ac:dyDescent="0.15">
      <c r="C561" s="2"/>
      <c r="D561" s="2"/>
      <c r="E561" s="2"/>
      <c r="F561" s="2"/>
      <c r="G561" s="2"/>
      <c r="H561" s="2"/>
      <c r="I561" s="2"/>
      <c r="J561" s="2"/>
    </row>
    <row r="562" spans="3:10" ht="13" x14ac:dyDescent="0.15">
      <c r="C562" s="2"/>
      <c r="D562" s="2"/>
      <c r="E562" s="2"/>
      <c r="F562" s="2"/>
      <c r="G562" s="2"/>
      <c r="H562" s="2"/>
      <c r="I562" s="2"/>
      <c r="J562" s="2"/>
    </row>
    <row r="563" spans="3:10" ht="13" x14ac:dyDescent="0.15">
      <c r="C563" s="2"/>
      <c r="D563" s="2"/>
      <c r="E563" s="2"/>
      <c r="F563" s="2"/>
      <c r="G563" s="2"/>
      <c r="H563" s="2"/>
      <c r="I563" s="2"/>
      <c r="J563" s="2"/>
    </row>
    <row r="564" spans="3:10" ht="13" x14ac:dyDescent="0.15">
      <c r="C564" s="2"/>
      <c r="D564" s="2"/>
      <c r="E564" s="2"/>
      <c r="F564" s="2"/>
      <c r="G564" s="2"/>
      <c r="H564" s="2"/>
      <c r="I564" s="2"/>
      <c r="J564" s="2"/>
    </row>
    <row r="565" spans="3:10" ht="13" x14ac:dyDescent="0.15">
      <c r="C565" s="2"/>
      <c r="D565" s="2"/>
      <c r="E565" s="2"/>
      <c r="F565" s="2"/>
      <c r="G565" s="2"/>
      <c r="H565" s="2"/>
      <c r="I565" s="2"/>
      <c r="J565" s="2"/>
    </row>
    <row r="566" spans="3:10" ht="13" x14ac:dyDescent="0.15">
      <c r="C566" s="2"/>
      <c r="D566" s="2"/>
      <c r="E566" s="2"/>
      <c r="F566" s="2"/>
      <c r="G566" s="2"/>
      <c r="H566" s="2"/>
      <c r="I566" s="2"/>
      <c r="J566" s="2"/>
    </row>
    <row r="567" spans="3:10" ht="13" x14ac:dyDescent="0.15">
      <c r="C567" s="2"/>
      <c r="D567" s="2"/>
      <c r="E567" s="2"/>
      <c r="F567" s="2"/>
      <c r="G567" s="2"/>
      <c r="H567" s="2"/>
      <c r="I567" s="2"/>
      <c r="J567" s="2"/>
    </row>
    <row r="568" spans="3:10" ht="13" x14ac:dyDescent="0.15">
      <c r="C568" s="2"/>
      <c r="D568" s="2"/>
      <c r="E568" s="2"/>
      <c r="F568" s="2"/>
      <c r="G568" s="2"/>
      <c r="H568" s="2"/>
      <c r="I568" s="2"/>
      <c r="J568" s="2"/>
    </row>
    <row r="569" spans="3:10" ht="13" x14ac:dyDescent="0.15">
      <c r="C569" s="2"/>
      <c r="D569" s="2"/>
      <c r="E569" s="2"/>
      <c r="F569" s="2"/>
      <c r="G569" s="2"/>
      <c r="H569" s="2"/>
      <c r="I569" s="2"/>
      <c r="J569" s="2"/>
    </row>
    <row r="570" spans="3:10" ht="13" x14ac:dyDescent="0.15">
      <c r="C570" s="2"/>
      <c r="D570" s="2"/>
      <c r="E570" s="2"/>
      <c r="F570" s="2"/>
      <c r="G570" s="2"/>
      <c r="H570" s="2"/>
      <c r="I570" s="2"/>
      <c r="J570" s="2"/>
    </row>
    <row r="571" spans="3:10" ht="13" x14ac:dyDescent="0.15">
      <c r="C571" s="2"/>
      <c r="D571" s="2"/>
      <c r="E571" s="2"/>
      <c r="F571" s="2"/>
      <c r="G571" s="2"/>
      <c r="H571" s="2"/>
      <c r="I571" s="2"/>
      <c r="J571" s="2"/>
    </row>
    <row r="572" spans="3:10" ht="13" x14ac:dyDescent="0.15">
      <c r="C572" s="2"/>
      <c r="D572" s="2"/>
      <c r="E572" s="2"/>
      <c r="F572" s="2"/>
      <c r="G572" s="2"/>
      <c r="H572" s="2"/>
      <c r="I572" s="2"/>
      <c r="J572" s="2"/>
    </row>
    <row r="573" spans="3:10" ht="13" x14ac:dyDescent="0.15">
      <c r="C573" s="2"/>
      <c r="D573" s="2"/>
      <c r="E573" s="2"/>
      <c r="F573" s="2"/>
      <c r="G573" s="2"/>
      <c r="H573" s="2"/>
      <c r="I573" s="2"/>
      <c r="J573" s="2"/>
    </row>
    <row r="574" spans="3:10" ht="13" x14ac:dyDescent="0.15">
      <c r="C574" s="2"/>
      <c r="D574" s="2"/>
      <c r="E574" s="2"/>
      <c r="F574" s="2"/>
      <c r="G574" s="2"/>
      <c r="H574" s="2"/>
      <c r="I574" s="2"/>
      <c r="J574" s="2"/>
    </row>
    <row r="575" spans="3:10" ht="13" x14ac:dyDescent="0.15">
      <c r="C575" s="2"/>
      <c r="D575" s="2"/>
      <c r="E575" s="2"/>
      <c r="F575" s="2"/>
      <c r="G575" s="2"/>
      <c r="H575" s="2"/>
      <c r="I575" s="2"/>
      <c r="J575" s="2"/>
    </row>
    <row r="576" spans="3:10" ht="13" x14ac:dyDescent="0.15">
      <c r="C576" s="2"/>
      <c r="D576" s="2"/>
      <c r="E576" s="2"/>
      <c r="F576" s="2"/>
      <c r="G576" s="2"/>
      <c r="H576" s="2"/>
      <c r="I576" s="2"/>
      <c r="J576" s="2"/>
    </row>
    <row r="577" spans="3:10" ht="13" x14ac:dyDescent="0.15">
      <c r="C577" s="2"/>
      <c r="D577" s="2"/>
      <c r="E577" s="2"/>
      <c r="F577" s="2"/>
      <c r="G577" s="2"/>
      <c r="H577" s="2"/>
      <c r="I577" s="2"/>
      <c r="J577" s="2"/>
    </row>
    <row r="578" spans="3:10" ht="13" x14ac:dyDescent="0.15">
      <c r="C578" s="2"/>
      <c r="D578" s="2"/>
      <c r="E578" s="2"/>
      <c r="F578" s="2"/>
      <c r="G578" s="2"/>
      <c r="H578" s="2"/>
      <c r="I578" s="2"/>
      <c r="J578" s="2"/>
    </row>
    <row r="579" spans="3:10" ht="13" x14ac:dyDescent="0.15">
      <c r="C579" s="2"/>
      <c r="D579" s="2"/>
      <c r="E579" s="2"/>
      <c r="F579" s="2"/>
      <c r="G579" s="2"/>
      <c r="H579" s="2"/>
      <c r="I579" s="2"/>
      <c r="J579" s="2"/>
    </row>
    <row r="580" spans="3:10" ht="13" x14ac:dyDescent="0.15">
      <c r="C580" s="2"/>
      <c r="D580" s="2"/>
      <c r="E580" s="2"/>
      <c r="F580" s="2"/>
      <c r="G580" s="2"/>
      <c r="H580" s="2"/>
      <c r="I580" s="2"/>
      <c r="J580" s="2"/>
    </row>
    <row r="581" spans="3:10" ht="13" x14ac:dyDescent="0.15">
      <c r="C581" s="2"/>
      <c r="D581" s="2"/>
      <c r="E581" s="2"/>
      <c r="F581" s="2"/>
      <c r="G581" s="2"/>
      <c r="H581" s="2"/>
      <c r="I581" s="2"/>
      <c r="J581" s="2"/>
    </row>
    <row r="582" spans="3:10" ht="13" x14ac:dyDescent="0.15">
      <c r="C582" s="2"/>
      <c r="D582" s="2"/>
      <c r="E582" s="2"/>
      <c r="F582" s="2"/>
      <c r="G582" s="2"/>
      <c r="H582" s="2"/>
      <c r="I582" s="2"/>
      <c r="J582" s="2"/>
    </row>
    <row r="583" spans="3:10" ht="13" x14ac:dyDescent="0.15">
      <c r="C583" s="2"/>
      <c r="D583" s="2"/>
      <c r="E583" s="2"/>
      <c r="F583" s="2"/>
      <c r="G583" s="2"/>
      <c r="H583" s="2"/>
      <c r="I583" s="2"/>
      <c r="J583" s="2"/>
    </row>
    <row r="584" spans="3:10" ht="13" x14ac:dyDescent="0.15">
      <c r="C584" s="2"/>
      <c r="D584" s="2"/>
      <c r="E584" s="2"/>
      <c r="F584" s="2"/>
      <c r="G584" s="2"/>
      <c r="H584" s="2"/>
      <c r="I584" s="2"/>
      <c r="J584" s="2"/>
    </row>
    <row r="585" spans="3:10" ht="13" x14ac:dyDescent="0.15">
      <c r="C585" s="2"/>
      <c r="D585" s="2"/>
      <c r="E585" s="2"/>
      <c r="F585" s="2"/>
      <c r="G585" s="2"/>
      <c r="H585" s="2"/>
      <c r="I585" s="2"/>
      <c r="J585" s="2"/>
    </row>
    <row r="586" spans="3:10" ht="13" x14ac:dyDescent="0.15">
      <c r="C586" s="2"/>
      <c r="D586" s="2"/>
      <c r="E586" s="2"/>
      <c r="F586" s="2"/>
      <c r="G586" s="2"/>
      <c r="H586" s="2"/>
      <c r="I586" s="2"/>
      <c r="J586" s="2"/>
    </row>
    <row r="587" spans="3:10" ht="13" x14ac:dyDescent="0.15">
      <c r="C587" s="2"/>
      <c r="D587" s="2"/>
      <c r="E587" s="2"/>
      <c r="F587" s="2"/>
      <c r="G587" s="2"/>
      <c r="H587" s="2"/>
      <c r="I587" s="2"/>
      <c r="J587" s="2"/>
    </row>
    <row r="588" spans="3:10" ht="13" x14ac:dyDescent="0.15">
      <c r="C588" s="2"/>
      <c r="D588" s="2"/>
      <c r="E588" s="2"/>
      <c r="F588" s="2"/>
      <c r="G588" s="2"/>
      <c r="H588" s="2"/>
      <c r="I588" s="2"/>
      <c r="J588" s="2"/>
    </row>
    <row r="589" spans="3:10" ht="13" x14ac:dyDescent="0.15">
      <c r="C589" s="2"/>
      <c r="D589" s="2"/>
      <c r="E589" s="2"/>
      <c r="F589" s="2"/>
      <c r="G589" s="2"/>
      <c r="H589" s="2"/>
      <c r="I589" s="2"/>
      <c r="J589" s="2"/>
    </row>
    <row r="590" spans="3:10" ht="13" x14ac:dyDescent="0.15">
      <c r="C590" s="2"/>
      <c r="D590" s="2"/>
      <c r="E590" s="2"/>
      <c r="F590" s="2"/>
      <c r="G590" s="2"/>
      <c r="H590" s="2"/>
      <c r="I590" s="2"/>
      <c r="J590" s="2"/>
    </row>
    <row r="591" spans="3:10" ht="13" x14ac:dyDescent="0.15">
      <c r="C591" s="2"/>
      <c r="D591" s="2"/>
      <c r="E591" s="2"/>
      <c r="F591" s="2"/>
      <c r="G591" s="2"/>
      <c r="H591" s="2"/>
      <c r="I591" s="2"/>
      <c r="J591" s="2"/>
    </row>
    <row r="592" spans="3:10" ht="13" x14ac:dyDescent="0.15">
      <c r="C592" s="2"/>
      <c r="D592" s="2"/>
      <c r="E592" s="2"/>
      <c r="F592" s="2"/>
      <c r="G592" s="2"/>
      <c r="H592" s="2"/>
      <c r="I592" s="2"/>
      <c r="J592" s="2"/>
    </row>
    <row r="593" spans="3:10" ht="13" x14ac:dyDescent="0.15">
      <c r="C593" s="2"/>
      <c r="D593" s="2"/>
      <c r="E593" s="2"/>
      <c r="F593" s="2"/>
      <c r="G593" s="2"/>
      <c r="H593" s="2"/>
      <c r="I593" s="2"/>
      <c r="J593" s="2"/>
    </row>
    <row r="594" spans="3:10" ht="13" x14ac:dyDescent="0.15">
      <c r="C594" s="2"/>
      <c r="D594" s="2"/>
      <c r="E594" s="2"/>
      <c r="F594" s="2"/>
      <c r="G594" s="2"/>
      <c r="H594" s="2"/>
      <c r="I594" s="2"/>
      <c r="J594" s="2"/>
    </row>
    <row r="595" spans="3:10" ht="13" x14ac:dyDescent="0.15">
      <c r="C595" s="2"/>
      <c r="D595" s="2"/>
      <c r="E595" s="2"/>
      <c r="F595" s="2"/>
      <c r="G595" s="2"/>
      <c r="H595" s="2"/>
      <c r="I595" s="2"/>
      <c r="J595" s="2"/>
    </row>
    <row r="596" spans="3:10" ht="13" x14ac:dyDescent="0.15">
      <c r="C596" s="2"/>
      <c r="D596" s="2"/>
      <c r="E596" s="2"/>
      <c r="F596" s="2"/>
      <c r="G596" s="2"/>
      <c r="H596" s="2"/>
      <c r="I596" s="2"/>
      <c r="J596" s="2"/>
    </row>
    <row r="597" spans="3:10" ht="13" x14ac:dyDescent="0.15">
      <c r="C597" s="2"/>
      <c r="D597" s="2"/>
      <c r="E597" s="2"/>
      <c r="F597" s="2"/>
      <c r="G597" s="2"/>
      <c r="H597" s="2"/>
      <c r="I597" s="2"/>
      <c r="J597" s="2"/>
    </row>
    <row r="598" spans="3:10" ht="13" x14ac:dyDescent="0.15">
      <c r="C598" s="2"/>
      <c r="D598" s="2"/>
      <c r="E598" s="2"/>
      <c r="F598" s="2"/>
      <c r="G598" s="2"/>
      <c r="H598" s="2"/>
      <c r="I598" s="2"/>
      <c r="J598" s="2"/>
    </row>
    <row r="599" spans="3:10" ht="13" x14ac:dyDescent="0.15">
      <c r="C599" s="2"/>
      <c r="D599" s="2"/>
      <c r="E599" s="2"/>
      <c r="F599" s="2"/>
      <c r="G599" s="2"/>
      <c r="H599" s="2"/>
      <c r="I599" s="2"/>
      <c r="J599" s="2"/>
    </row>
    <row r="600" spans="3:10" ht="13" x14ac:dyDescent="0.15">
      <c r="C600" s="2"/>
      <c r="D600" s="2"/>
      <c r="E600" s="2"/>
      <c r="F600" s="2"/>
      <c r="G600" s="2"/>
      <c r="H600" s="2"/>
      <c r="I600" s="2"/>
      <c r="J600" s="2"/>
    </row>
    <row r="601" spans="3:10" ht="13" x14ac:dyDescent="0.15">
      <c r="C601" s="2"/>
      <c r="D601" s="2"/>
      <c r="E601" s="2"/>
      <c r="F601" s="2"/>
      <c r="G601" s="2"/>
      <c r="H601" s="2"/>
      <c r="I601" s="2"/>
      <c r="J601" s="2"/>
    </row>
    <row r="602" spans="3:10" ht="13" x14ac:dyDescent="0.15">
      <c r="C602" s="2"/>
      <c r="D602" s="2"/>
      <c r="E602" s="2"/>
      <c r="F602" s="2"/>
      <c r="G602" s="2"/>
      <c r="H602" s="2"/>
      <c r="I602" s="2"/>
      <c r="J602" s="2"/>
    </row>
    <row r="603" spans="3:10" ht="13" x14ac:dyDescent="0.15">
      <c r="C603" s="2"/>
      <c r="D603" s="2"/>
      <c r="E603" s="2"/>
      <c r="F603" s="2"/>
      <c r="G603" s="2"/>
      <c r="H603" s="2"/>
      <c r="I603" s="2"/>
      <c r="J603" s="2"/>
    </row>
    <row r="604" spans="3:10" ht="13" x14ac:dyDescent="0.15">
      <c r="C604" s="2"/>
      <c r="D604" s="2"/>
      <c r="E604" s="2"/>
      <c r="F604" s="2"/>
      <c r="G604" s="2"/>
      <c r="H604" s="2"/>
      <c r="I604" s="2"/>
      <c r="J604" s="2"/>
    </row>
    <row r="605" spans="3:10" ht="13" x14ac:dyDescent="0.15">
      <c r="C605" s="2"/>
      <c r="D605" s="2"/>
      <c r="E605" s="2"/>
      <c r="F605" s="2"/>
      <c r="G605" s="2"/>
      <c r="H605" s="2"/>
      <c r="I605" s="2"/>
      <c r="J605" s="2"/>
    </row>
    <row r="606" spans="3:10" ht="13" x14ac:dyDescent="0.15">
      <c r="C606" s="2"/>
      <c r="D606" s="2"/>
      <c r="E606" s="2"/>
      <c r="F606" s="2"/>
      <c r="G606" s="2"/>
      <c r="H606" s="2"/>
      <c r="I606" s="2"/>
      <c r="J606" s="2"/>
    </row>
    <row r="607" spans="3:10" ht="13" x14ac:dyDescent="0.15">
      <c r="C607" s="2"/>
      <c r="D607" s="2"/>
      <c r="E607" s="2"/>
      <c r="F607" s="2"/>
      <c r="G607" s="2"/>
      <c r="H607" s="2"/>
      <c r="I607" s="2"/>
      <c r="J607" s="2"/>
    </row>
    <row r="608" spans="3:10" ht="13" x14ac:dyDescent="0.15">
      <c r="C608" s="2"/>
      <c r="D608" s="2"/>
      <c r="E608" s="2"/>
      <c r="F608" s="2"/>
      <c r="G608" s="2"/>
      <c r="H608" s="2"/>
      <c r="I608" s="2"/>
      <c r="J608" s="2"/>
    </row>
    <row r="609" spans="3:10" ht="13" x14ac:dyDescent="0.15">
      <c r="C609" s="2"/>
      <c r="D609" s="2"/>
      <c r="E609" s="2"/>
      <c r="F609" s="2"/>
      <c r="G609" s="2"/>
      <c r="H609" s="2"/>
      <c r="I609" s="2"/>
      <c r="J609" s="2"/>
    </row>
    <row r="610" spans="3:10" ht="13" x14ac:dyDescent="0.15">
      <c r="C610" s="2"/>
      <c r="D610" s="2"/>
      <c r="E610" s="2"/>
      <c r="F610" s="2"/>
      <c r="G610" s="2"/>
      <c r="H610" s="2"/>
      <c r="I610" s="2"/>
      <c r="J610" s="2"/>
    </row>
    <row r="611" spans="3:10" ht="13" x14ac:dyDescent="0.15">
      <c r="C611" s="2"/>
      <c r="D611" s="2"/>
      <c r="E611" s="2"/>
      <c r="F611" s="2"/>
      <c r="G611" s="2"/>
      <c r="H611" s="2"/>
      <c r="I611" s="2"/>
      <c r="J611" s="2"/>
    </row>
    <row r="612" spans="3:10" ht="13" x14ac:dyDescent="0.15">
      <c r="C612" s="2"/>
      <c r="D612" s="2"/>
      <c r="E612" s="2"/>
      <c r="F612" s="2"/>
      <c r="G612" s="2"/>
      <c r="H612" s="2"/>
      <c r="I612" s="2"/>
      <c r="J612" s="2"/>
    </row>
    <row r="613" spans="3:10" ht="13" x14ac:dyDescent="0.15">
      <c r="C613" s="2"/>
      <c r="D613" s="2"/>
      <c r="E613" s="2"/>
      <c r="F613" s="2"/>
      <c r="G613" s="2"/>
      <c r="H613" s="2"/>
      <c r="I613" s="2"/>
      <c r="J613" s="2"/>
    </row>
    <row r="614" spans="3:10" ht="13" x14ac:dyDescent="0.15">
      <c r="C614" s="2"/>
      <c r="D614" s="2"/>
      <c r="E614" s="2"/>
      <c r="F614" s="2"/>
      <c r="G614" s="2"/>
      <c r="H614" s="2"/>
      <c r="I614" s="2"/>
      <c r="J614" s="2"/>
    </row>
    <row r="615" spans="3:10" ht="13" x14ac:dyDescent="0.15">
      <c r="C615" s="2"/>
      <c r="D615" s="2"/>
      <c r="E615" s="2"/>
      <c r="F615" s="2"/>
      <c r="G615" s="2"/>
      <c r="H615" s="2"/>
      <c r="I615" s="2"/>
      <c r="J615" s="2"/>
    </row>
    <row r="616" spans="3:10" ht="13" x14ac:dyDescent="0.15">
      <c r="C616" s="2"/>
      <c r="D616" s="2"/>
      <c r="E616" s="2"/>
      <c r="F616" s="2"/>
      <c r="G616" s="2"/>
      <c r="H616" s="2"/>
      <c r="I616" s="2"/>
      <c r="J616" s="2"/>
    </row>
    <row r="617" spans="3:10" ht="13" x14ac:dyDescent="0.15">
      <c r="C617" s="2"/>
      <c r="D617" s="2"/>
      <c r="E617" s="2"/>
      <c r="F617" s="2"/>
      <c r="G617" s="2"/>
      <c r="H617" s="2"/>
      <c r="I617" s="2"/>
      <c r="J617" s="2"/>
    </row>
    <row r="618" spans="3:10" ht="13" x14ac:dyDescent="0.15">
      <c r="C618" s="2"/>
      <c r="D618" s="2"/>
      <c r="E618" s="2"/>
      <c r="F618" s="2"/>
      <c r="G618" s="2"/>
      <c r="H618" s="2"/>
      <c r="I618" s="2"/>
      <c r="J618" s="2"/>
    </row>
    <row r="619" spans="3:10" ht="13" x14ac:dyDescent="0.15">
      <c r="C619" s="2"/>
      <c r="D619" s="2"/>
      <c r="E619" s="2"/>
      <c r="F619" s="2"/>
      <c r="G619" s="2"/>
      <c r="H619" s="2"/>
      <c r="I619" s="2"/>
      <c r="J619" s="2"/>
    </row>
    <row r="620" spans="3:10" ht="13" x14ac:dyDescent="0.15">
      <c r="C620" s="2"/>
      <c r="D620" s="2"/>
      <c r="E620" s="2"/>
      <c r="F620" s="2"/>
      <c r="G620" s="2"/>
      <c r="H620" s="2"/>
      <c r="I620" s="2"/>
      <c r="J620" s="2"/>
    </row>
    <row r="621" spans="3:10" ht="13" x14ac:dyDescent="0.15">
      <c r="C621" s="2"/>
      <c r="D621" s="2"/>
      <c r="E621" s="2"/>
      <c r="F621" s="2"/>
      <c r="G621" s="2"/>
      <c r="H621" s="2"/>
      <c r="I621" s="2"/>
      <c r="J621" s="2"/>
    </row>
    <row r="622" spans="3:10" ht="13" x14ac:dyDescent="0.15">
      <c r="C622" s="2"/>
      <c r="D622" s="2"/>
      <c r="E622" s="2"/>
      <c r="F622" s="2"/>
      <c r="G622" s="2"/>
      <c r="H622" s="2"/>
      <c r="I622" s="2"/>
      <c r="J622" s="2"/>
    </row>
    <row r="623" spans="3:10" ht="13" x14ac:dyDescent="0.15">
      <c r="C623" s="2"/>
      <c r="D623" s="2"/>
      <c r="E623" s="2"/>
      <c r="F623" s="2"/>
      <c r="G623" s="2"/>
      <c r="H623" s="2"/>
      <c r="I623" s="2"/>
      <c r="J623" s="2"/>
    </row>
    <row r="624" spans="3:10" ht="13" x14ac:dyDescent="0.15">
      <c r="C624" s="2"/>
      <c r="D624" s="2"/>
      <c r="E624" s="2"/>
      <c r="F624" s="2"/>
      <c r="G624" s="2"/>
      <c r="H624" s="2"/>
      <c r="I624" s="2"/>
      <c r="J624" s="2"/>
    </row>
    <row r="625" spans="3:10" ht="13" x14ac:dyDescent="0.15">
      <c r="C625" s="2"/>
      <c r="D625" s="2"/>
      <c r="E625" s="2"/>
      <c r="F625" s="2"/>
      <c r="G625" s="2"/>
      <c r="H625" s="2"/>
      <c r="I625" s="2"/>
      <c r="J625" s="2"/>
    </row>
    <row r="626" spans="3:10" ht="13" x14ac:dyDescent="0.15">
      <c r="C626" s="2"/>
      <c r="D626" s="2"/>
      <c r="E626" s="2"/>
      <c r="F626" s="2"/>
      <c r="G626" s="2"/>
      <c r="H626" s="2"/>
      <c r="I626" s="2"/>
      <c r="J626" s="2"/>
    </row>
    <row r="627" spans="3:10" ht="13" x14ac:dyDescent="0.15">
      <c r="C627" s="2"/>
      <c r="D627" s="2"/>
      <c r="E627" s="2"/>
      <c r="F627" s="2"/>
      <c r="G627" s="2"/>
      <c r="H627" s="2"/>
      <c r="I627" s="2"/>
      <c r="J627" s="2"/>
    </row>
    <row r="628" spans="3:10" ht="13" x14ac:dyDescent="0.15">
      <c r="C628" s="2"/>
      <c r="D628" s="2"/>
      <c r="E628" s="2"/>
      <c r="F628" s="2"/>
      <c r="G628" s="2"/>
      <c r="H628" s="2"/>
      <c r="I628" s="2"/>
      <c r="J628" s="2"/>
    </row>
    <row r="629" spans="3:10" ht="13" x14ac:dyDescent="0.15">
      <c r="C629" s="2"/>
      <c r="D629" s="2"/>
      <c r="E629" s="2"/>
      <c r="F629" s="2"/>
      <c r="G629" s="2"/>
      <c r="H629" s="2"/>
      <c r="I629" s="2"/>
      <c r="J629" s="2"/>
    </row>
    <row r="630" spans="3:10" ht="13" x14ac:dyDescent="0.15">
      <c r="C630" s="2"/>
      <c r="D630" s="2"/>
      <c r="E630" s="2"/>
      <c r="F630" s="2"/>
      <c r="G630" s="2"/>
      <c r="H630" s="2"/>
      <c r="I630" s="2"/>
      <c r="J630" s="2"/>
    </row>
    <row r="631" spans="3:10" ht="13" x14ac:dyDescent="0.15">
      <c r="C631" s="2"/>
      <c r="D631" s="2"/>
      <c r="E631" s="2"/>
      <c r="F631" s="2"/>
      <c r="G631" s="2"/>
      <c r="H631" s="2"/>
      <c r="I631" s="2"/>
      <c r="J631" s="2"/>
    </row>
    <row r="632" spans="3:10" ht="13" x14ac:dyDescent="0.15">
      <c r="C632" s="2"/>
      <c r="D632" s="2"/>
      <c r="E632" s="2"/>
      <c r="F632" s="2"/>
      <c r="G632" s="2"/>
      <c r="H632" s="2"/>
      <c r="I632" s="2"/>
      <c r="J632" s="2"/>
    </row>
    <row r="633" spans="3:10" ht="13" x14ac:dyDescent="0.15">
      <c r="C633" s="2"/>
      <c r="D633" s="2"/>
      <c r="E633" s="2"/>
      <c r="F633" s="2"/>
      <c r="G633" s="2"/>
      <c r="H633" s="2"/>
      <c r="I633" s="2"/>
      <c r="J633" s="2"/>
    </row>
    <row r="634" spans="3:10" ht="13" x14ac:dyDescent="0.15">
      <c r="C634" s="2"/>
      <c r="D634" s="2"/>
      <c r="E634" s="2"/>
      <c r="F634" s="2"/>
      <c r="G634" s="2"/>
      <c r="H634" s="2"/>
      <c r="I634" s="2"/>
      <c r="J634" s="2"/>
    </row>
    <row r="635" spans="3:10" ht="13" x14ac:dyDescent="0.15">
      <c r="C635" s="2"/>
      <c r="D635" s="2"/>
      <c r="E635" s="2"/>
      <c r="F635" s="2"/>
      <c r="G635" s="2"/>
      <c r="H635" s="2"/>
      <c r="I635" s="2"/>
      <c r="J635" s="2"/>
    </row>
    <row r="636" spans="3:10" ht="13" x14ac:dyDescent="0.15">
      <c r="C636" s="2"/>
      <c r="D636" s="2"/>
      <c r="E636" s="2"/>
      <c r="F636" s="2"/>
      <c r="G636" s="2"/>
      <c r="H636" s="2"/>
      <c r="I636" s="2"/>
      <c r="J636" s="2"/>
    </row>
    <row r="637" spans="3:10" ht="13" x14ac:dyDescent="0.15">
      <c r="C637" s="2"/>
      <c r="D637" s="2"/>
      <c r="E637" s="2"/>
      <c r="F637" s="2"/>
      <c r="G637" s="2"/>
      <c r="H637" s="2"/>
      <c r="I637" s="2"/>
      <c r="J637" s="2"/>
    </row>
    <row r="638" spans="3:10" ht="13" x14ac:dyDescent="0.15">
      <c r="C638" s="2"/>
      <c r="D638" s="2"/>
      <c r="E638" s="2"/>
      <c r="F638" s="2"/>
      <c r="G638" s="2"/>
      <c r="H638" s="2"/>
      <c r="I638" s="2"/>
      <c r="J638" s="2"/>
    </row>
    <row r="639" spans="3:10" ht="13" x14ac:dyDescent="0.15">
      <c r="C639" s="2"/>
      <c r="D639" s="2"/>
      <c r="E639" s="2"/>
      <c r="F639" s="2"/>
      <c r="G639" s="2"/>
      <c r="H639" s="2"/>
      <c r="I639" s="2"/>
      <c r="J639" s="2"/>
    </row>
    <row r="640" spans="3:10" ht="13" x14ac:dyDescent="0.15">
      <c r="C640" s="2"/>
      <c r="D640" s="2"/>
      <c r="E640" s="2"/>
      <c r="F640" s="2"/>
      <c r="G640" s="2"/>
      <c r="H640" s="2"/>
      <c r="I640" s="2"/>
      <c r="J640" s="2"/>
    </row>
    <row r="641" spans="3:10" ht="13" x14ac:dyDescent="0.15">
      <c r="C641" s="2"/>
      <c r="D641" s="2"/>
      <c r="E641" s="2"/>
      <c r="F641" s="2"/>
      <c r="G641" s="2"/>
      <c r="H641" s="2"/>
      <c r="I641" s="2"/>
      <c r="J641" s="2"/>
    </row>
    <row r="642" spans="3:10" ht="13" x14ac:dyDescent="0.15">
      <c r="C642" s="2"/>
      <c r="D642" s="2"/>
      <c r="E642" s="2"/>
      <c r="F642" s="2"/>
      <c r="G642" s="2"/>
      <c r="H642" s="2"/>
      <c r="I642" s="2"/>
      <c r="J642" s="2"/>
    </row>
    <row r="643" spans="3:10" ht="13" x14ac:dyDescent="0.15">
      <c r="C643" s="2"/>
      <c r="D643" s="2"/>
      <c r="E643" s="2"/>
      <c r="F643" s="2"/>
      <c r="G643" s="2"/>
      <c r="H643" s="2"/>
      <c r="I643" s="2"/>
      <c r="J643" s="2"/>
    </row>
    <row r="644" spans="3:10" ht="13" x14ac:dyDescent="0.15">
      <c r="C644" s="2"/>
      <c r="D644" s="2"/>
      <c r="E644" s="2"/>
      <c r="F644" s="2"/>
      <c r="G644" s="2"/>
      <c r="H644" s="2"/>
      <c r="I644" s="2"/>
      <c r="J644" s="2"/>
    </row>
    <row r="645" spans="3:10" ht="13" x14ac:dyDescent="0.15">
      <c r="C645" s="2"/>
      <c r="D645" s="2"/>
      <c r="E645" s="2"/>
      <c r="F645" s="2"/>
      <c r="G645" s="2"/>
      <c r="H645" s="2"/>
      <c r="I645" s="2"/>
      <c r="J645" s="2"/>
    </row>
    <row r="646" spans="3:10" ht="13" x14ac:dyDescent="0.15">
      <c r="C646" s="2"/>
      <c r="D646" s="2"/>
      <c r="E646" s="2"/>
      <c r="F646" s="2"/>
      <c r="G646" s="2"/>
      <c r="H646" s="2"/>
      <c r="I646" s="2"/>
      <c r="J646" s="2"/>
    </row>
    <row r="647" spans="3:10" ht="13" x14ac:dyDescent="0.15">
      <c r="C647" s="2"/>
      <c r="D647" s="2"/>
      <c r="E647" s="2"/>
      <c r="F647" s="2"/>
      <c r="G647" s="2"/>
      <c r="H647" s="2"/>
      <c r="I647" s="2"/>
      <c r="J647" s="2"/>
    </row>
    <row r="648" spans="3:10" ht="13" x14ac:dyDescent="0.15">
      <c r="C648" s="2"/>
      <c r="D648" s="2"/>
      <c r="E648" s="2"/>
      <c r="F648" s="2"/>
      <c r="G648" s="2"/>
      <c r="H648" s="2"/>
      <c r="I648" s="2"/>
      <c r="J648" s="2"/>
    </row>
    <row r="649" spans="3:10" ht="13" x14ac:dyDescent="0.15">
      <c r="C649" s="2"/>
      <c r="D649" s="2"/>
      <c r="E649" s="2"/>
      <c r="F649" s="2"/>
      <c r="G649" s="2"/>
      <c r="H649" s="2"/>
      <c r="I649" s="2"/>
      <c r="J649" s="2"/>
    </row>
    <row r="650" spans="3:10" ht="13" x14ac:dyDescent="0.15">
      <c r="C650" s="2"/>
      <c r="D650" s="2"/>
      <c r="E650" s="2"/>
      <c r="F650" s="2"/>
      <c r="G650" s="2"/>
      <c r="H650" s="2"/>
      <c r="I650" s="2"/>
      <c r="J650" s="2"/>
    </row>
    <row r="651" spans="3:10" ht="13" x14ac:dyDescent="0.15">
      <c r="C651" s="2"/>
      <c r="D651" s="2"/>
      <c r="E651" s="2"/>
      <c r="F651" s="2"/>
      <c r="G651" s="2"/>
      <c r="H651" s="2"/>
      <c r="I651" s="2"/>
      <c r="J651" s="2"/>
    </row>
    <row r="652" spans="3:10" ht="13" x14ac:dyDescent="0.15">
      <c r="C652" s="2"/>
      <c r="D652" s="2"/>
      <c r="E652" s="2"/>
      <c r="F652" s="2"/>
      <c r="G652" s="2"/>
      <c r="H652" s="2"/>
      <c r="I652" s="2"/>
      <c r="J652" s="2"/>
    </row>
    <row r="653" spans="3:10" ht="13" x14ac:dyDescent="0.15">
      <c r="C653" s="2"/>
      <c r="D653" s="2"/>
      <c r="E653" s="2"/>
      <c r="F653" s="2"/>
      <c r="G653" s="2"/>
      <c r="H653" s="2"/>
      <c r="I653" s="2"/>
      <c r="J653" s="2"/>
    </row>
    <row r="654" spans="3:10" ht="13" x14ac:dyDescent="0.15">
      <c r="C654" s="2"/>
      <c r="D654" s="2"/>
      <c r="E654" s="2"/>
      <c r="F654" s="2"/>
      <c r="G654" s="2"/>
      <c r="H654" s="2"/>
      <c r="I654" s="2"/>
      <c r="J654" s="2"/>
    </row>
    <row r="655" spans="3:10" ht="13" x14ac:dyDescent="0.15">
      <c r="C655" s="2"/>
      <c r="D655" s="2"/>
      <c r="E655" s="2"/>
      <c r="F655" s="2"/>
      <c r="G655" s="2"/>
      <c r="H655" s="2"/>
      <c r="I655" s="2"/>
      <c r="J655" s="2"/>
    </row>
    <row r="656" spans="3:10" ht="13" x14ac:dyDescent="0.15">
      <c r="C656" s="2"/>
      <c r="D656" s="2"/>
      <c r="E656" s="2"/>
      <c r="F656" s="2"/>
      <c r="G656" s="2"/>
      <c r="H656" s="2"/>
      <c r="I656" s="2"/>
      <c r="J656" s="2"/>
    </row>
    <row r="657" spans="3:10" ht="13" x14ac:dyDescent="0.15">
      <c r="C657" s="2"/>
      <c r="D657" s="2"/>
      <c r="E657" s="2"/>
      <c r="F657" s="2"/>
      <c r="G657" s="2"/>
      <c r="H657" s="2"/>
      <c r="I657" s="2"/>
      <c r="J657" s="2"/>
    </row>
    <row r="658" spans="3:10" ht="13" x14ac:dyDescent="0.15">
      <c r="C658" s="2"/>
      <c r="D658" s="2"/>
      <c r="E658" s="2"/>
      <c r="F658" s="2"/>
      <c r="G658" s="2"/>
      <c r="H658" s="2"/>
      <c r="I658" s="2"/>
      <c r="J658" s="2"/>
    </row>
    <row r="659" spans="3:10" ht="13" x14ac:dyDescent="0.15">
      <c r="C659" s="2"/>
      <c r="D659" s="2"/>
      <c r="E659" s="2"/>
      <c r="F659" s="2"/>
      <c r="G659" s="2"/>
      <c r="H659" s="2"/>
      <c r="I659" s="2"/>
      <c r="J659" s="2"/>
    </row>
    <row r="660" spans="3:10" ht="13" x14ac:dyDescent="0.15">
      <c r="C660" s="2"/>
      <c r="D660" s="2"/>
      <c r="E660" s="2"/>
      <c r="F660" s="2"/>
      <c r="G660" s="2"/>
      <c r="H660" s="2"/>
      <c r="I660" s="2"/>
      <c r="J660" s="2"/>
    </row>
    <row r="661" spans="3:10" ht="13" x14ac:dyDescent="0.15">
      <c r="C661" s="2"/>
      <c r="D661" s="2"/>
      <c r="E661" s="2"/>
      <c r="F661" s="2"/>
      <c r="G661" s="2"/>
      <c r="H661" s="2"/>
      <c r="I661" s="2"/>
      <c r="J661" s="2"/>
    </row>
    <row r="662" spans="3:10" ht="13" x14ac:dyDescent="0.15">
      <c r="C662" s="2"/>
      <c r="D662" s="2"/>
      <c r="E662" s="2"/>
      <c r="F662" s="2"/>
      <c r="G662" s="2"/>
      <c r="H662" s="2"/>
      <c r="I662" s="2"/>
      <c r="J662" s="2"/>
    </row>
    <row r="663" spans="3:10" ht="13" x14ac:dyDescent="0.15">
      <c r="C663" s="2"/>
      <c r="D663" s="2"/>
      <c r="E663" s="2"/>
      <c r="F663" s="2"/>
      <c r="G663" s="2"/>
      <c r="H663" s="2"/>
      <c r="I663" s="2"/>
      <c r="J663" s="2"/>
    </row>
    <row r="664" spans="3:10" ht="13" x14ac:dyDescent="0.15">
      <c r="C664" s="2"/>
      <c r="D664" s="2"/>
      <c r="E664" s="2"/>
      <c r="F664" s="2"/>
      <c r="G664" s="2"/>
      <c r="H664" s="2"/>
      <c r="I664" s="2"/>
      <c r="J664" s="2"/>
    </row>
    <row r="665" spans="3:10" ht="13" x14ac:dyDescent="0.15">
      <c r="C665" s="2"/>
      <c r="D665" s="2"/>
      <c r="E665" s="2"/>
      <c r="F665" s="2"/>
      <c r="G665" s="2"/>
      <c r="H665" s="2"/>
      <c r="I665" s="2"/>
      <c r="J665" s="2"/>
    </row>
    <row r="666" spans="3:10" ht="13" x14ac:dyDescent="0.15">
      <c r="C666" s="2"/>
      <c r="D666" s="2"/>
      <c r="E666" s="2"/>
      <c r="F666" s="2"/>
      <c r="G666" s="2"/>
      <c r="H666" s="2"/>
      <c r="I666" s="2"/>
      <c r="J666" s="2"/>
    </row>
    <row r="667" spans="3:10" ht="13" x14ac:dyDescent="0.15">
      <c r="C667" s="2"/>
      <c r="D667" s="2"/>
      <c r="E667" s="2"/>
      <c r="F667" s="2"/>
      <c r="G667" s="2"/>
      <c r="H667" s="2"/>
      <c r="I667" s="2"/>
      <c r="J667" s="2"/>
    </row>
    <row r="668" spans="3:10" ht="13" x14ac:dyDescent="0.15">
      <c r="C668" s="2"/>
      <c r="D668" s="2"/>
      <c r="E668" s="2"/>
      <c r="F668" s="2"/>
      <c r="G668" s="2"/>
      <c r="H668" s="2"/>
      <c r="I668" s="2"/>
      <c r="J668" s="2"/>
    </row>
    <row r="669" spans="3:10" ht="13" x14ac:dyDescent="0.15">
      <c r="C669" s="2"/>
      <c r="D669" s="2"/>
      <c r="E669" s="2"/>
      <c r="F669" s="2"/>
      <c r="G669" s="2"/>
      <c r="H669" s="2"/>
      <c r="I669" s="2"/>
      <c r="J669" s="2"/>
    </row>
    <row r="670" spans="3:10" ht="13" x14ac:dyDescent="0.15">
      <c r="C670" s="2"/>
      <c r="D670" s="2"/>
      <c r="E670" s="2"/>
      <c r="F670" s="2"/>
      <c r="G670" s="2"/>
      <c r="H670" s="2"/>
      <c r="I670" s="2"/>
      <c r="J670" s="2"/>
    </row>
    <row r="671" spans="3:10" ht="13" x14ac:dyDescent="0.15">
      <c r="C671" s="2"/>
      <c r="D671" s="2"/>
      <c r="E671" s="2"/>
      <c r="F671" s="2"/>
      <c r="G671" s="2"/>
      <c r="H671" s="2"/>
      <c r="I671" s="2"/>
      <c r="J671" s="2"/>
    </row>
    <row r="672" spans="3:10" ht="13" x14ac:dyDescent="0.15">
      <c r="C672" s="2"/>
      <c r="D672" s="2"/>
      <c r="E672" s="2"/>
      <c r="F672" s="2"/>
      <c r="G672" s="2"/>
      <c r="H672" s="2"/>
      <c r="I672" s="2"/>
      <c r="J672" s="2"/>
    </row>
    <row r="673" spans="3:10" ht="13" x14ac:dyDescent="0.15">
      <c r="C673" s="2"/>
      <c r="D673" s="2"/>
      <c r="E673" s="2"/>
      <c r="F673" s="2"/>
      <c r="G673" s="2"/>
      <c r="H673" s="2"/>
      <c r="I673" s="2"/>
      <c r="J673" s="2"/>
    </row>
    <row r="674" spans="3:10" ht="13" x14ac:dyDescent="0.15">
      <c r="C674" s="2"/>
      <c r="D674" s="2"/>
      <c r="E674" s="2"/>
      <c r="F674" s="2"/>
      <c r="G674" s="2"/>
      <c r="H674" s="2"/>
      <c r="I674" s="2"/>
      <c r="J674" s="2"/>
    </row>
    <row r="675" spans="3:10" ht="13" x14ac:dyDescent="0.15">
      <c r="C675" s="2"/>
      <c r="D675" s="2"/>
      <c r="E675" s="2"/>
      <c r="F675" s="2"/>
      <c r="G675" s="2"/>
      <c r="H675" s="2"/>
      <c r="I675" s="2"/>
      <c r="J675" s="2"/>
    </row>
    <row r="676" spans="3:10" ht="13" x14ac:dyDescent="0.15">
      <c r="C676" s="2"/>
      <c r="D676" s="2"/>
      <c r="E676" s="2"/>
      <c r="F676" s="2"/>
      <c r="G676" s="2"/>
      <c r="H676" s="2"/>
      <c r="I676" s="2"/>
      <c r="J676" s="2"/>
    </row>
    <row r="677" spans="3:10" ht="13" x14ac:dyDescent="0.15">
      <c r="C677" s="2"/>
      <c r="D677" s="2"/>
      <c r="E677" s="2"/>
      <c r="F677" s="2"/>
      <c r="G677" s="2"/>
      <c r="H677" s="2"/>
      <c r="I677" s="2"/>
      <c r="J677" s="2"/>
    </row>
    <row r="678" spans="3:10" ht="13" x14ac:dyDescent="0.15">
      <c r="C678" s="2"/>
      <c r="D678" s="2"/>
      <c r="E678" s="2"/>
      <c r="F678" s="2"/>
      <c r="G678" s="2"/>
      <c r="H678" s="2"/>
      <c r="I678" s="2"/>
      <c r="J678" s="2"/>
    </row>
    <row r="679" spans="3:10" ht="13" x14ac:dyDescent="0.15">
      <c r="C679" s="2"/>
      <c r="D679" s="2"/>
      <c r="E679" s="2"/>
      <c r="F679" s="2"/>
      <c r="G679" s="2"/>
      <c r="H679" s="2"/>
      <c r="I679" s="2"/>
      <c r="J679" s="2"/>
    </row>
    <row r="680" spans="3:10" ht="13" x14ac:dyDescent="0.15">
      <c r="C680" s="2"/>
      <c r="D680" s="2"/>
      <c r="E680" s="2"/>
      <c r="F680" s="2"/>
      <c r="G680" s="2"/>
      <c r="H680" s="2"/>
      <c r="I680" s="2"/>
      <c r="J680" s="2"/>
    </row>
    <row r="681" spans="3:10" ht="13" x14ac:dyDescent="0.15">
      <c r="C681" s="2"/>
      <c r="D681" s="2"/>
      <c r="E681" s="2"/>
      <c r="F681" s="2"/>
      <c r="G681" s="2"/>
      <c r="H681" s="2"/>
      <c r="I681" s="2"/>
      <c r="J681" s="2"/>
    </row>
    <row r="682" spans="3:10" ht="13" x14ac:dyDescent="0.15">
      <c r="C682" s="2"/>
      <c r="D682" s="2"/>
      <c r="E682" s="2"/>
      <c r="F682" s="2"/>
      <c r="G682" s="2"/>
      <c r="H682" s="2"/>
      <c r="I682" s="2"/>
      <c r="J682" s="2"/>
    </row>
    <row r="683" spans="3:10" ht="13" x14ac:dyDescent="0.15">
      <c r="C683" s="2"/>
      <c r="D683" s="2"/>
      <c r="E683" s="2"/>
      <c r="F683" s="2"/>
      <c r="G683" s="2"/>
      <c r="H683" s="2"/>
      <c r="I683" s="2"/>
      <c r="J683" s="2"/>
    </row>
    <row r="684" spans="3:10" ht="13" x14ac:dyDescent="0.15">
      <c r="C684" s="2"/>
      <c r="D684" s="2"/>
      <c r="E684" s="2"/>
      <c r="F684" s="2"/>
      <c r="G684" s="2"/>
      <c r="H684" s="2"/>
      <c r="I684" s="2"/>
      <c r="J684" s="2"/>
    </row>
    <row r="685" spans="3:10" ht="13" x14ac:dyDescent="0.15">
      <c r="C685" s="2"/>
      <c r="D685" s="2"/>
      <c r="E685" s="2"/>
      <c r="F685" s="2"/>
      <c r="G685" s="2"/>
      <c r="H685" s="2"/>
      <c r="I685" s="2"/>
      <c r="J685" s="2"/>
    </row>
    <row r="686" spans="3:10" ht="13" x14ac:dyDescent="0.15">
      <c r="C686" s="2"/>
      <c r="D686" s="2"/>
      <c r="E686" s="2"/>
      <c r="F686" s="2"/>
      <c r="G686" s="2"/>
      <c r="H686" s="2"/>
      <c r="I686" s="2"/>
      <c r="J686" s="2"/>
    </row>
    <row r="687" spans="3:10" ht="13" x14ac:dyDescent="0.15">
      <c r="C687" s="2"/>
      <c r="D687" s="2"/>
      <c r="E687" s="2"/>
      <c r="F687" s="2"/>
      <c r="G687" s="2"/>
      <c r="H687" s="2"/>
      <c r="I687" s="2"/>
      <c r="J687" s="2"/>
    </row>
    <row r="688" spans="3:10" ht="13" x14ac:dyDescent="0.15">
      <c r="C688" s="2"/>
      <c r="D688" s="2"/>
      <c r="E688" s="2"/>
      <c r="F688" s="2"/>
      <c r="G688" s="2"/>
      <c r="H688" s="2"/>
      <c r="I688" s="2"/>
      <c r="J688" s="2"/>
    </row>
    <row r="689" spans="3:10" ht="13" x14ac:dyDescent="0.15">
      <c r="C689" s="2"/>
      <c r="D689" s="2"/>
      <c r="E689" s="2"/>
      <c r="F689" s="2"/>
      <c r="G689" s="2"/>
      <c r="H689" s="2"/>
      <c r="I689" s="2"/>
      <c r="J689" s="2"/>
    </row>
    <row r="690" spans="3:10" ht="13" x14ac:dyDescent="0.15">
      <c r="C690" s="2"/>
      <c r="D690" s="2"/>
      <c r="E690" s="2"/>
      <c r="F690" s="2"/>
      <c r="G690" s="2"/>
      <c r="H690" s="2"/>
      <c r="I690" s="2"/>
      <c r="J690" s="2"/>
    </row>
    <row r="691" spans="3:10" ht="13" x14ac:dyDescent="0.15">
      <c r="C691" s="2"/>
      <c r="D691" s="2"/>
      <c r="E691" s="2"/>
      <c r="F691" s="2"/>
      <c r="G691" s="2"/>
      <c r="H691" s="2"/>
      <c r="I691" s="2"/>
      <c r="J691" s="2"/>
    </row>
    <row r="692" spans="3:10" ht="13" x14ac:dyDescent="0.15">
      <c r="C692" s="2"/>
      <c r="D692" s="2"/>
      <c r="E692" s="2"/>
      <c r="F692" s="2"/>
      <c r="G692" s="2"/>
      <c r="H692" s="2"/>
      <c r="I692" s="2"/>
      <c r="J692" s="2"/>
    </row>
    <row r="693" spans="3:10" ht="13" x14ac:dyDescent="0.15">
      <c r="C693" s="2"/>
      <c r="D693" s="2"/>
      <c r="E693" s="2"/>
      <c r="F693" s="2"/>
      <c r="G693" s="2"/>
      <c r="H693" s="2"/>
      <c r="I693" s="2"/>
      <c r="J693" s="2"/>
    </row>
    <row r="694" spans="3:10" ht="13" x14ac:dyDescent="0.15">
      <c r="C694" s="2"/>
      <c r="D694" s="2"/>
      <c r="E694" s="2"/>
      <c r="F694" s="2"/>
      <c r="G694" s="2"/>
      <c r="H694" s="2"/>
      <c r="I694" s="2"/>
      <c r="J694" s="2"/>
    </row>
    <row r="695" spans="3:10" ht="13" x14ac:dyDescent="0.15">
      <c r="C695" s="2"/>
      <c r="D695" s="2"/>
      <c r="E695" s="2"/>
      <c r="F695" s="2"/>
      <c r="G695" s="2"/>
      <c r="H695" s="2"/>
      <c r="I695" s="2"/>
      <c r="J695" s="2"/>
    </row>
    <row r="696" spans="3:10" ht="13" x14ac:dyDescent="0.15">
      <c r="C696" s="2"/>
      <c r="D696" s="2"/>
      <c r="E696" s="2"/>
      <c r="F696" s="2"/>
      <c r="G696" s="2"/>
      <c r="H696" s="2"/>
      <c r="I696" s="2"/>
      <c r="J696" s="2"/>
    </row>
    <row r="697" spans="3:10" ht="13" x14ac:dyDescent="0.15">
      <c r="C697" s="2"/>
      <c r="D697" s="2"/>
      <c r="E697" s="2"/>
      <c r="F697" s="2"/>
      <c r="G697" s="2"/>
      <c r="H697" s="2"/>
      <c r="I697" s="2"/>
      <c r="J697" s="2"/>
    </row>
    <row r="698" spans="3:10" ht="13" x14ac:dyDescent="0.15">
      <c r="C698" s="2"/>
      <c r="D698" s="2"/>
      <c r="E698" s="2"/>
      <c r="F698" s="2"/>
      <c r="G698" s="2"/>
      <c r="H698" s="2"/>
      <c r="I698" s="2"/>
      <c r="J698" s="2"/>
    </row>
    <row r="699" spans="3:10" ht="13" x14ac:dyDescent="0.15">
      <c r="C699" s="2"/>
      <c r="D699" s="2"/>
      <c r="E699" s="2"/>
      <c r="F699" s="2"/>
      <c r="G699" s="2"/>
      <c r="H699" s="2"/>
      <c r="I699" s="2"/>
      <c r="J699" s="2"/>
    </row>
    <row r="700" spans="3:10" ht="13" x14ac:dyDescent="0.15">
      <c r="C700" s="2"/>
      <c r="D700" s="2"/>
      <c r="E700" s="2"/>
      <c r="F700" s="2"/>
      <c r="G700" s="2"/>
      <c r="H700" s="2"/>
      <c r="I700" s="2"/>
      <c r="J700" s="2"/>
    </row>
    <row r="701" spans="3:10" ht="13" x14ac:dyDescent="0.15">
      <c r="C701" s="2"/>
      <c r="D701" s="2"/>
      <c r="E701" s="2"/>
      <c r="F701" s="2"/>
      <c r="G701" s="2"/>
      <c r="H701" s="2"/>
      <c r="I701" s="2"/>
      <c r="J701" s="2"/>
    </row>
    <row r="702" spans="3:10" ht="13" x14ac:dyDescent="0.15">
      <c r="C702" s="2"/>
      <c r="D702" s="2"/>
      <c r="E702" s="2"/>
      <c r="F702" s="2"/>
      <c r="G702" s="2"/>
      <c r="H702" s="2"/>
      <c r="I702" s="2"/>
      <c r="J702" s="2"/>
    </row>
    <row r="703" spans="3:10" ht="13" x14ac:dyDescent="0.15">
      <c r="C703" s="2"/>
      <c r="D703" s="2"/>
      <c r="E703" s="2"/>
      <c r="F703" s="2"/>
      <c r="G703" s="2"/>
      <c r="H703" s="2"/>
      <c r="I703" s="2"/>
      <c r="J703" s="2"/>
    </row>
    <row r="704" spans="3:10" ht="13" x14ac:dyDescent="0.15">
      <c r="C704" s="2"/>
      <c r="D704" s="2"/>
      <c r="E704" s="2"/>
      <c r="F704" s="2"/>
      <c r="G704" s="2"/>
      <c r="H704" s="2"/>
      <c r="I704" s="2"/>
      <c r="J704" s="2"/>
    </row>
    <row r="705" spans="3:10" ht="13" x14ac:dyDescent="0.15">
      <c r="C705" s="2"/>
      <c r="D705" s="2"/>
      <c r="E705" s="2"/>
      <c r="F705" s="2"/>
      <c r="G705" s="2"/>
      <c r="H705" s="2"/>
      <c r="I705" s="2"/>
      <c r="J705" s="2"/>
    </row>
    <row r="706" spans="3:10" ht="13" x14ac:dyDescent="0.15">
      <c r="C706" s="2"/>
      <c r="D706" s="2"/>
      <c r="E706" s="2"/>
      <c r="F706" s="2"/>
      <c r="G706" s="2"/>
      <c r="H706" s="2"/>
      <c r="I706" s="2"/>
      <c r="J706" s="2"/>
    </row>
    <row r="707" spans="3:10" ht="13" x14ac:dyDescent="0.15">
      <c r="C707" s="2"/>
      <c r="D707" s="2"/>
      <c r="E707" s="2"/>
      <c r="F707" s="2"/>
      <c r="G707" s="2"/>
      <c r="H707" s="2"/>
      <c r="I707" s="2"/>
      <c r="J707" s="2"/>
    </row>
    <row r="708" spans="3:10" ht="13" x14ac:dyDescent="0.15">
      <c r="C708" s="2"/>
      <c r="D708" s="2"/>
      <c r="E708" s="2"/>
      <c r="F708" s="2"/>
      <c r="G708" s="2"/>
      <c r="H708" s="2"/>
      <c r="I708" s="2"/>
      <c r="J708" s="2"/>
    </row>
    <row r="709" spans="3:10" ht="13" x14ac:dyDescent="0.15">
      <c r="C709" s="2"/>
      <c r="D709" s="2"/>
      <c r="E709" s="2"/>
      <c r="F709" s="2"/>
      <c r="G709" s="2"/>
      <c r="H709" s="2"/>
      <c r="I709" s="2"/>
      <c r="J709" s="2"/>
    </row>
    <row r="710" spans="3:10" ht="13" x14ac:dyDescent="0.15">
      <c r="C710" s="2"/>
      <c r="D710" s="2"/>
      <c r="E710" s="2"/>
      <c r="F710" s="2"/>
      <c r="G710" s="2"/>
      <c r="H710" s="2"/>
      <c r="I710" s="2"/>
      <c r="J710" s="2"/>
    </row>
    <row r="711" spans="3:10" ht="13" x14ac:dyDescent="0.15">
      <c r="C711" s="2"/>
      <c r="D711" s="2"/>
      <c r="E711" s="2"/>
      <c r="F711" s="2"/>
      <c r="G711" s="2"/>
      <c r="H711" s="2"/>
      <c r="I711" s="2"/>
      <c r="J711" s="2"/>
    </row>
    <row r="712" spans="3:10" ht="13" x14ac:dyDescent="0.15">
      <c r="C712" s="2"/>
      <c r="D712" s="2"/>
      <c r="E712" s="2"/>
      <c r="F712" s="2"/>
      <c r="G712" s="2"/>
      <c r="H712" s="2"/>
      <c r="I712" s="2"/>
      <c r="J712" s="2"/>
    </row>
    <row r="713" spans="3:10" ht="13" x14ac:dyDescent="0.15">
      <c r="C713" s="2"/>
      <c r="D713" s="2"/>
      <c r="E713" s="2"/>
      <c r="F713" s="2"/>
      <c r="G713" s="2"/>
      <c r="H713" s="2"/>
      <c r="I713" s="2"/>
      <c r="J713" s="2"/>
    </row>
    <row r="714" spans="3:10" ht="13" x14ac:dyDescent="0.15">
      <c r="C714" s="2"/>
      <c r="D714" s="2"/>
      <c r="E714" s="2"/>
      <c r="F714" s="2"/>
      <c r="G714" s="2"/>
      <c r="H714" s="2"/>
      <c r="I714" s="2"/>
      <c r="J714" s="2"/>
    </row>
    <row r="715" spans="3:10" ht="13" x14ac:dyDescent="0.15">
      <c r="C715" s="2"/>
      <c r="D715" s="2"/>
      <c r="E715" s="2"/>
      <c r="F715" s="2"/>
      <c r="G715" s="2"/>
      <c r="H715" s="2"/>
      <c r="I715" s="2"/>
      <c r="J715" s="2"/>
    </row>
    <row r="716" spans="3:10" ht="13" x14ac:dyDescent="0.15">
      <c r="C716" s="2"/>
      <c r="D716" s="2"/>
      <c r="E716" s="2"/>
      <c r="F716" s="2"/>
      <c r="G716" s="2"/>
      <c r="H716" s="2"/>
      <c r="I716" s="2"/>
      <c r="J716" s="2"/>
    </row>
    <row r="717" spans="3:10" ht="13" x14ac:dyDescent="0.15">
      <c r="C717" s="2"/>
      <c r="D717" s="2"/>
      <c r="E717" s="2"/>
      <c r="F717" s="2"/>
      <c r="G717" s="2"/>
      <c r="H717" s="2"/>
      <c r="I717" s="2"/>
      <c r="J717" s="2"/>
    </row>
    <row r="718" spans="3:10" ht="13" x14ac:dyDescent="0.15">
      <c r="C718" s="2"/>
      <c r="D718" s="2"/>
      <c r="E718" s="2"/>
      <c r="F718" s="2"/>
      <c r="G718" s="2"/>
      <c r="H718" s="2"/>
      <c r="I718" s="2"/>
      <c r="J718" s="2"/>
    </row>
    <row r="719" spans="3:10" ht="13" x14ac:dyDescent="0.15">
      <c r="C719" s="2"/>
      <c r="D719" s="2"/>
      <c r="E719" s="2"/>
      <c r="F719" s="2"/>
      <c r="G719" s="2"/>
      <c r="H719" s="2"/>
      <c r="I719" s="2"/>
      <c r="J719" s="2"/>
    </row>
    <row r="720" spans="3:10" ht="13" x14ac:dyDescent="0.15">
      <c r="C720" s="2"/>
      <c r="D720" s="2"/>
      <c r="E720" s="2"/>
      <c r="F720" s="2"/>
      <c r="G720" s="2"/>
      <c r="H720" s="2"/>
      <c r="I720" s="2"/>
      <c r="J720" s="2"/>
    </row>
    <row r="721" spans="3:10" ht="13" x14ac:dyDescent="0.15">
      <c r="C721" s="2"/>
      <c r="D721" s="2"/>
      <c r="E721" s="2"/>
      <c r="F721" s="2"/>
      <c r="G721" s="2"/>
      <c r="H721" s="2"/>
      <c r="I721" s="2"/>
      <c r="J721" s="2"/>
    </row>
    <row r="722" spans="3:10" ht="13" x14ac:dyDescent="0.15">
      <c r="C722" s="2"/>
      <c r="D722" s="2"/>
      <c r="E722" s="2"/>
      <c r="F722" s="2"/>
      <c r="G722" s="2"/>
      <c r="H722" s="2"/>
      <c r="I722" s="2"/>
      <c r="J722" s="2"/>
    </row>
    <row r="723" spans="3:10" ht="13" x14ac:dyDescent="0.15">
      <c r="C723" s="2"/>
      <c r="D723" s="2"/>
      <c r="E723" s="2"/>
      <c r="F723" s="2"/>
      <c r="G723" s="2"/>
      <c r="H723" s="2"/>
      <c r="I723" s="2"/>
      <c r="J723" s="2"/>
    </row>
    <row r="724" spans="3:10" ht="13" x14ac:dyDescent="0.15">
      <c r="C724" s="2"/>
      <c r="D724" s="2"/>
      <c r="E724" s="2"/>
      <c r="F724" s="2"/>
      <c r="G724" s="2"/>
      <c r="H724" s="2"/>
      <c r="I724" s="2"/>
      <c r="J724" s="2"/>
    </row>
    <row r="725" spans="3:10" ht="13" x14ac:dyDescent="0.15">
      <c r="C725" s="2"/>
      <c r="D725" s="2"/>
      <c r="E725" s="2"/>
      <c r="F725" s="2"/>
      <c r="G725" s="2"/>
      <c r="H725" s="2"/>
      <c r="I725" s="2"/>
      <c r="J725" s="2"/>
    </row>
    <row r="726" spans="3:10" ht="13" x14ac:dyDescent="0.15">
      <c r="C726" s="2"/>
      <c r="D726" s="2"/>
      <c r="E726" s="2"/>
      <c r="F726" s="2"/>
      <c r="G726" s="2"/>
      <c r="H726" s="2"/>
      <c r="I726" s="2"/>
      <c r="J726" s="2"/>
    </row>
    <row r="727" spans="3:10" ht="13" x14ac:dyDescent="0.15">
      <c r="C727" s="2"/>
      <c r="D727" s="2"/>
      <c r="E727" s="2"/>
      <c r="F727" s="2"/>
      <c r="G727" s="2"/>
      <c r="H727" s="2"/>
      <c r="I727" s="2"/>
      <c r="J727" s="2"/>
    </row>
    <row r="728" spans="3:10" ht="13" x14ac:dyDescent="0.15">
      <c r="C728" s="2"/>
      <c r="D728" s="2"/>
      <c r="E728" s="2"/>
      <c r="F728" s="2"/>
      <c r="G728" s="2"/>
      <c r="H728" s="2"/>
      <c r="I728" s="2"/>
      <c r="J728" s="2"/>
    </row>
    <row r="729" spans="3:10" ht="13" x14ac:dyDescent="0.15">
      <c r="C729" s="2"/>
      <c r="D729" s="2"/>
      <c r="E729" s="2"/>
      <c r="F729" s="2"/>
      <c r="G729" s="2"/>
      <c r="H729" s="2"/>
      <c r="I729" s="2"/>
      <c r="J729" s="2"/>
    </row>
    <row r="730" spans="3:10" ht="13" x14ac:dyDescent="0.15">
      <c r="C730" s="2"/>
      <c r="D730" s="2"/>
      <c r="E730" s="2"/>
      <c r="F730" s="2"/>
      <c r="G730" s="2"/>
      <c r="H730" s="2"/>
      <c r="I730" s="2"/>
      <c r="J730" s="2"/>
    </row>
    <row r="731" spans="3:10" ht="13" x14ac:dyDescent="0.15">
      <c r="C731" s="2"/>
      <c r="D731" s="2"/>
      <c r="E731" s="2"/>
      <c r="F731" s="2"/>
      <c r="G731" s="2"/>
      <c r="H731" s="2"/>
      <c r="I731" s="2"/>
      <c r="J731" s="2"/>
    </row>
    <row r="732" spans="3:10" ht="13" x14ac:dyDescent="0.15">
      <c r="C732" s="2"/>
      <c r="D732" s="2"/>
      <c r="E732" s="2"/>
      <c r="F732" s="2"/>
      <c r="G732" s="2"/>
      <c r="H732" s="2"/>
      <c r="I732" s="2"/>
      <c r="J732" s="2"/>
    </row>
    <row r="733" spans="3:10" ht="13" x14ac:dyDescent="0.15">
      <c r="C733" s="2"/>
      <c r="D733" s="2"/>
      <c r="E733" s="2"/>
      <c r="F733" s="2"/>
      <c r="G733" s="2"/>
      <c r="H733" s="2"/>
      <c r="I733" s="2"/>
      <c r="J733" s="2"/>
    </row>
    <row r="734" spans="3:10" ht="13" x14ac:dyDescent="0.15">
      <c r="C734" s="2"/>
      <c r="D734" s="2"/>
      <c r="E734" s="2"/>
      <c r="F734" s="2"/>
      <c r="G734" s="2"/>
      <c r="H734" s="2"/>
      <c r="I734" s="2"/>
      <c r="J734" s="2"/>
    </row>
    <row r="735" spans="3:10" ht="13" x14ac:dyDescent="0.15">
      <c r="C735" s="2"/>
      <c r="D735" s="2"/>
      <c r="E735" s="2"/>
      <c r="F735" s="2"/>
      <c r="G735" s="2"/>
      <c r="H735" s="2"/>
      <c r="I735" s="2"/>
      <c r="J735" s="2"/>
    </row>
    <row r="736" spans="3:10" ht="13" x14ac:dyDescent="0.15">
      <c r="C736" s="2"/>
      <c r="D736" s="2"/>
      <c r="E736" s="2"/>
      <c r="F736" s="2"/>
      <c r="G736" s="2"/>
      <c r="H736" s="2"/>
      <c r="I736" s="2"/>
      <c r="J736" s="2"/>
    </row>
    <row r="737" spans="3:10" ht="13" x14ac:dyDescent="0.15">
      <c r="C737" s="2"/>
      <c r="D737" s="2"/>
      <c r="E737" s="2"/>
      <c r="F737" s="2"/>
      <c r="G737" s="2"/>
      <c r="H737" s="2"/>
      <c r="I737" s="2"/>
      <c r="J737" s="2"/>
    </row>
    <row r="738" spans="3:10" ht="13" x14ac:dyDescent="0.15">
      <c r="C738" s="2"/>
      <c r="D738" s="2"/>
      <c r="E738" s="2"/>
      <c r="F738" s="2"/>
      <c r="G738" s="2"/>
      <c r="H738" s="2"/>
      <c r="I738" s="2"/>
      <c r="J738" s="2"/>
    </row>
    <row r="739" spans="3:10" ht="13" x14ac:dyDescent="0.15">
      <c r="C739" s="2"/>
      <c r="D739" s="2"/>
      <c r="E739" s="2"/>
      <c r="F739" s="2"/>
      <c r="G739" s="2"/>
      <c r="H739" s="2"/>
      <c r="I739" s="2"/>
      <c r="J739" s="2"/>
    </row>
    <row r="740" spans="3:10" ht="13" x14ac:dyDescent="0.15">
      <c r="C740" s="2"/>
      <c r="D740" s="2"/>
      <c r="E740" s="2"/>
      <c r="F740" s="2"/>
      <c r="G740" s="2"/>
      <c r="H740" s="2"/>
      <c r="I740" s="2"/>
      <c r="J740" s="2"/>
    </row>
    <row r="741" spans="3:10" ht="13" x14ac:dyDescent="0.15">
      <c r="C741" s="2"/>
      <c r="D741" s="2"/>
      <c r="E741" s="2"/>
      <c r="F741" s="2"/>
      <c r="G741" s="2"/>
      <c r="H741" s="2"/>
      <c r="I741" s="2"/>
      <c r="J741" s="2"/>
    </row>
    <row r="742" spans="3:10" ht="13" x14ac:dyDescent="0.15">
      <c r="C742" s="2"/>
      <c r="D742" s="2"/>
      <c r="E742" s="2"/>
      <c r="F742" s="2"/>
      <c r="G742" s="2"/>
      <c r="H742" s="2"/>
      <c r="I742" s="2"/>
      <c r="J742" s="2"/>
    </row>
    <row r="743" spans="3:10" ht="13" x14ac:dyDescent="0.15">
      <c r="C743" s="2"/>
      <c r="D743" s="2"/>
      <c r="E743" s="2"/>
      <c r="F743" s="2"/>
      <c r="G743" s="2"/>
      <c r="H743" s="2"/>
      <c r="I743" s="2"/>
      <c r="J743" s="2"/>
    </row>
    <row r="744" spans="3:10" ht="13" x14ac:dyDescent="0.15">
      <c r="C744" s="2"/>
      <c r="D744" s="2"/>
      <c r="E744" s="2"/>
      <c r="F744" s="2"/>
      <c r="G744" s="2"/>
      <c r="H744" s="2"/>
      <c r="I744" s="2"/>
      <c r="J744" s="2"/>
    </row>
    <row r="745" spans="3:10" ht="13" x14ac:dyDescent="0.15">
      <c r="C745" s="2"/>
      <c r="D745" s="2"/>
      <c r="E745" s="2"/>
      <c r="F745" s="2"/>
      <c r="G745" s="2"/>
      <c r="H745" s="2"/>
      <c r="I745" s="2"/>
      <c r="J745" s="2"/>
    </row>
    <row r="746" spans="3:10" ht="13" x14ac:dyDescent="0.15">
      <c r="C746" s="2"/>
      <c r="D746" s="2"/>
      <c r="E746" s="2"/>
      <c r="F746" s="2"/>
      <c r="G746" s="2"/>
      <c r="H746" s="2"/>
      <c r="I746" s="2"/>
      <c r="J746" s="2"/>
    </row>
    <row r="747" spans="3:10" ht="13" x14ac:dyDescent="0.15">
      <c r="C747" s="2"/>
      <c r="D747" s="2"/>
      <c r="E747" s="2"/>
      <c r="F747" s="2"/>
      <c r="G747" s="2"/>
      <c r="H747" s="2"/>
      <c r="I747" s="2"/>
      <c r="J747" s="2"/>
    </row>
    <row r="748" spans="3:10" ht="13" x14ac:dyDescent="0.15">
      <c r="C748" s="2"/>
      <c r="D748" s="2"/>
      <c r="E748" s="2"/>
      <c r="F748" s="2"/>
      <c r="G748" s="2"/>
      <c r="H748" s="2"/>
      <c r="I748" s="2"/>
      <c r="J748" s="2"/>
    </row>
    <row r="749" spans="3:10" ht="13" x14ac:dyDescent="0.15">
      <c r="C749" s="2"/>
      <c r="D749" s="2"/>
      <c r="E749" s="2"/>
      <c r="F749" s="2"/>
      <c r="G749" s="2"/>
      <c r="H749" s="2"/>
      <c r="I749" s="2"/>
      <c r="J749" s="2"/>
    </row>
    <row r="750" spans="3:10" ht="13" x14ac:dyDescent="0.15">
      <c r="C750" s="2"/>
      <c r="D750" s="2"/>
      <c r="E750" s="2"/>
      <c r="F750" s="2"/>
      <c r="G750" s="2"/>
      <c r="H750" s="2"/>
      <c r="I750" s="2"/>
      <c r="J750" s="2"/>
    </row>
    <row r="751" spans="3:10" ht="13" x14ac:dyDescent="0.15">
      <c r="C751" s="2"/>
      <c r="D751" s="2"/>
      <c r="E751" s="2"/>
      <c r="F751" s="2"/>
      <c r="G751" s="2"/>
      <c r="H751" s="2"/>
      <c r="I751" s="2"/>
      <c r="J751" s="2"/>
    </row>
    <row r="752" spans="3:10" ht="13" x14ac:dyDescent="0.15">
      <c r="C752" s="2"/>
      <c r="D752" s="2"/>
      <c r="E752" s="2"/>
      <c r="F752" s="2"/>
      <c r="G752" s="2"/>
      <c r="H752" s="2"/>
      <c r="I752" s="2"/>
      <c r="J752" s="2"/>
    </row>
    <row r="753" spans="3:10" ht="13" x14ac:dyDescent="0.15">
      <c r="C753" s="2"/>
      <c r="D753" s="2"/>
      <c r="E753" s="2"/>
      <c r="F753" s="2"/>
      <c r="G753" s="2"/>
      <c r="H753" s="2"/>
      <c r="I753" s="2"/>
      <c r="J753" s="2"/>
    </row>
    <row r="754" spans="3:10" ht="13" x14ac:dyDescent="0.15">
      <c r="C754" s="2"/>
      <c r="D754" s="2"/>
      <c r="E754" s="2"/>
      <c r="F754" s="2"/>
      <c r="G754" s="2"/>
      <c r="H754" s="2"/>
      <c r="I754" s="2"/>
      <c r="J754" s="2"/>
    </row>
    <row r="755" spans="3:10" ht="13" x14ac:dyDescent="0.15">
      <c r="C755" s="2"/>
      <c r="D755" s="2"/>
      <c r="E755" s="2"/>
      <c r="F755" s="2"/>
      <c r="G755" s="2"/>
      <c r="H755" s="2"/>
      <c r="I755" s="2"/>
      <c r="J755" s="2"/>
    </row>
    <row r="756" spans="3:10" ht="13" x14ac:dyDescent="0.15">
      <c r="C756" s="2"/>
      <c r="D756" s="2"/>
      <c r="E756" s="2"/>
      <c r="F756" s="2"/>
      <c r="G756" s="2"/>
      <c r="H756" s="2"/>
      <c r="I756" s="2"/>
      <c r="J756" s="2"/>
    </row>
    <row r="757" spans="3:10" ht="13" x14ac:dyDescent="0.15">
      <c r="C757" s="2"/>
      <c r="D757" s="2"/>
      <c r="E757" s="2"/>
      <c r="F757" s="2"/>
      <c r="G757" s="2"/>
      <c r="H757" s="2"/>
      <c r="I757" s="2"/>
      <c r="J757" s="2"/>
    </row>
    <row r="758" spans="3:10" ht="13" x14ac:dyDescent="0.15">
      <c r="C758" s="2"/>
      <c r="D758" s="2"/>
      <c r="E758" s="2"/>
      <c r="F758" s="2"/>
      <c r="G758" s="2"/>
      <c r="H758" s="2"/>
      <c r="I758" s="2"/>
      <c r="J758" s="2"/>
    </row>
    <row r="759" spans="3:10" ht="13" x14ac:dyDescent="0.15">
      <c r="C759" s="2"/>
      <c r="D759" s="2"/>
      <c r="E759" s="2"/>
      <c r="F759" s="2"/>
      <c r="G759" s="2"/>
      <c r="H759" s="2"/>
      <c r="I759" s="2"/>
      <c r="J759" s="2"/>
    </row>
    <row r="760" spans="3:10" ht="13" x14ac:dyDescent="0.15">
      <c r="C760" s="2"/>
      <c r="D760" s="2"/>
      <c r="E760" s="2"/>
      <c r="F760" s="2"/>
      <c r="G760" s="2"/>
      <c r="H760" s="2"/>
      <c r="I760" s="2"/>
      <c r="J760" s="2"/>
    </row>
    <row r="761" spans="3:10" ht="13" x14ac:dyDescent="0.15">
      <c r="C761" s="2"/>
      <c r="D761" s="2"/>
      <c r="E761" s="2"/>
      <c r="F761" s="2"/>
      <c r="G761" s="2"/>
      <c r="H761" s="2"/>
      <c r="I761" s="2"/>
      <c r="J761" s="2"/>
    </row>
    <row r="762" spans="3:10" ht="13" x14ac:dyDescent="0.15">
      <c r="C762" s="2"/>
      <c r="D762" s="2"/>
      <c r="E762" s="2"/>
      <c r="F762" s="2"/>
      <c r="G762" s="2"/>
      <c r="H762" s="2"/>
      <c r="I762" s="2"/>
      <c r="J762" s="2"/>
    </row>
    <row r="763" spans="3:10" ht="13" x14ac:dyDescent="0.15">
      <c r="C763" s="2"/>
      <c r="D763" s="2"/>
      <c r="E763" s="2"/>
      <c r="F763" s="2"/>
      <c r="G763" s="2"/>
      <c r="H763" s="2"/>
      <c r="I763" s="2"/>
      <c r="J763" s="2"/>
    </row>
    <row r="764" spans="3:10" ht="13" x14ac:dyDescent="0.15">
      <c r="C764" s="2"/>
      <c r="D764" s="2"/>
      <c r="E764" s="2"/>
      <c r="F764" s="2"/>
      <c r="G764" s="2"/>
      <c r="H764" s="2"/>
      <c r="I764" s="2"/>
      <c r="J764" s="2"/>
    </row>
    <row r="765" spans="3:10" ht="13" x14ac:dyDescent="0.15">
      <c r="C765" s="2"/>
      <c r="D765" s="2"/>
      <c r="E765" s="2"/>
      <c r="F765" s="2"/>
      <c r="G765" s="2"/>
      <c r="H765" s="2"/>
      <c r="I765" s="2"/>
      <c r="J765" s="2"/>
    </row>
    <row r="766" spans="3:10" ht="13" x14ac:dyDescent="0.15">
      <c r="C766" s="2"/>
      <c r="D766" s="2"/>
      <c r="E766" s="2"/>
      <c r="F766" s="2"/>
      <c r="G766" s="2"/>
      <c r="H766" s="2"/>
      <c r="I766" s="2"/>
      <c r="J766" s="2"/>
    </row>
    <row r="767" spans="3:10" ht="13" x14ac:dyDescent="0.15">
      <c r="C767" s="2"/>
      <c r="D767" s="2"/>
      <c r="E767" s="2"/>
      <c r="F767" s="2"/>
      <c r="G767" s="2"/>
      <c r="H767" s="2"/>
      <c r="I767" s="2"/>
      <c r="J767" s="2"/>
    </row>
    <row r="768" spans="3:10" ht="13" x14ac:dyDescent="0.15">
      <c r="C768" s="2"/>
      <c r="D768" s="2"/>
      <c r="E768" s="2"/>
      <c r="F768" s="2"/>
      <c r="G768" s="2"/>
      <c r="H768" s="2"/>
      <c r="I768" s="2"/>
      <c r="J768" s="2"/>
    </row>
    <row r="769" spans="3:10" ht="13" x14ac:dyDescent="0.15">
      <c r="C769" s="2"/>
      <c r="D769" s="2"/>
      <c r="E769" s="2"/>
      <c r="F769" s="2"/>
      <c r="G769" s="2"/>
      <c r="H769" s="2"/>
      <c r="I769" s="2"/>
      <c r="J769" s="2"/>
    </row>
    <row r="770" spans="3:10" ht="13" x14ac:dyDescent="0.15">
      <c r="C770" s="2"/>
      <c r="D770" s="2"/>
      <c r="E770" s="2"/>
      <c r="F770" s="2"/>
      <c r="G770" s="2"/>
      <c r="H770" s="2"/>
      <c r="I770" s="2"/>
      <c r="J770" s="2"/>
    </row>
    <row r="771" spans="3:10" ht="13" x14ac:dyDescent="0.15">
      <c r="C771" s="2"/>
      <c r="D771" s="2"/>
      <c r="E771" s="2"/>
      <c r="F771" s="2"/>
      <c r="G771" s="2"/>
      <c r="H771" s="2"/>
      <c r="I771" s="2"/>
      <c r="J771" s="2"/>
    </row>
    <row r="772" spans="3:10" ht="13" x14ac:dyDescent="0.15">
      <c r="C772" s="2"/>
      <c r="D772" s="2"/>
      <c r="E772" s="2"/>
      <c r="F772" s="2"/>
      <c r="G772" s="2"/>
      <c r="H772" s="2"/>
      <c r="I772" s="2"/>
      <c r="J772" s="2"/>
    </row>
    <row r="773" spans="3:10" ht="13" x14ac:dyDescent="0.15">
      <c r="C773" s="2"/>
      <c r="D773" s="2"/>
      <c r="E773" s="2"/>
      <c r="F773" s="2"/>
      <c r="G773" s="2"/>
      <c r="H773" s="2"/>
      <c r="I773" s="2"/>
      <c r="J773" s="2"/>
    </row>
    <row r="774" spans="3:10" ht="13" x14ac:dyDescent="0.15">
      <c r="C774" s="2"/>
      <c r="D774" s="2"/>
      <c r="E774" s="2"/>
      <c r="F774" s="2"/>
      <c r="G774" s="2"/>
      <c r="H774" s="2"/>
      <c r="I774" s="2"/>
      <c r="J774" s="2"/>
    </row>
    <row r="775" spans="3:10" ht="13" x14ac:dyDescent="0.15">
      <c r="C775" s="2"/>
      <c r="D775" s="2"/>
      <c r="E775" s="2"/>
      <c r="F775" s="2"/>
      <c r="G775" s="2"/>
      <c r="H775" s="2"/>
      <c r="I775" s="2"/>
      <c r="J775" s="2"/>
    </row>
    <row r="776" spans="3:10" ht="13" x14ac:dyDescent="0.15">
      <c r="C776" s="2"/>
      <c r="D776" s="2"/>
      <c r="E776" s="2"/>
      <c r="F776" s="2"/>
      <c r="G776" s="2"/>
      <c r="H776" s="2"/>
      <c r="I776" s="2"/>
      <c r="J776" s="2"/>
    </row>
    <row r="777" spans="3:10" ht="13" x14ac:dyDescent="0.15">
      <c r="C777" s="2"/>
      <c r="D777" s="2"/>
      <c r="E777" s="2"/>
      <c r="F777" s="2"/>
      <c r="G777" s="2"/>
      <c r="H777" s="2"/>
      <c r="I777" s="2"/>
      <c r="J777" s="2"/>
    </row>
    <row r="778" spans="3:10" ht="13" x14ac:dyDescent="0.15">
      <c r="C778" s="2"/>
      <c r="D778" s="2"/>
      <c r="E778" s="2"/>
      <c r="F778" s="2"/>
      <c r="G778" s="2"/>
      <c r="H778" s="2"/>
      <c r="I778" s="2"/>
      <c r="J778" s="2"/>
    </row>
    <row r="779" spans="3:10" ht="13" x14ac:dyDescent="0.15">
      <c r="C779" s="2"/>
      <c r="D779" s="2"/>
      <c r="E779" s="2"/>
      <c r="F779" s="2"/>
      <c r="G779" s="2"/>
      <c r="H779" s="2"/>
      <c r="I779" s="2"/>
      <c r="J779" s="2"/>
    </row>
    <row r="780" spans="3:10" ht="13" x14ac:dyDescent="0.15">
      <c r="C780" s="2"/>
      <c r="D780" s="2"/>
      <c r="E780" s="2"/>
      <c r="F780" s="2"/>
      <c r="G780" s="2"/>
      <c r="H780" s="2"/>
      <c r="I780" s="2"/>
      <c r="J780" s="2"/>
    </row>
    <row r="781" spans="3:10" ht="13" x14ac:dyDescent="0.15">
      <c r="C781" s="2"/>
      <c r="D781" s="2"/>
      <c r="E781" s="2"/>
      <c r="F781" s="2"/>
      <c r="G781" s="2"/>
      <c r="H781" s="2"/>
      <c r="I781" s="2"/>
      <c r="J781" s="2"/>
    </row>
    <row r="782" spans="3:10" ht="13" x14ac:dyDescent="0.15">
      <c r="C782" s="2"/>
      <c r="D782" s="2"/>
      <c r="E782" s="2"/>
      <c r="F782" s="2"/>
      <c r="G782" s="2"/>
      <c r="H782" s="2"/>
      <c r="I782" s="2"/>
      <c r="J782" s="2"/>
    </row>
    <row r="783" spans="3:10" ht="13" x14ac:dyDescent="0.15">
      <c r="C783" s="2"/>
      <c r="D783" s="2"/>
      <c r="E783" s="2"/>
      <c r="F783" s="2"/>
      <c r="G783" s="2"/>
      <c r="H783" s="2"/>
      <c r="I783" s="2"/>
      <c r="J783" s="2"/>
    </row>
    <row r="784" spans="3:10" ht="13" x14ac:dyDescent="0.15">
      <c r="C784" s="2"/>
      <c r="D784" s="2"/>
      <c r="E784" s="2"/>
      <c r="F784" s="2"/>
      <c r="G784" s="2"/>
      <c r="H784" s="2"/>
      <c r="I784" s="2"/>
      <c r="J784" s="2"/>
    </row>
    <row r="785" spans="3:10" ht="13" x14ac:dyDescent="0.15">
      <c r="C785" s="2"/>
      <c r="D785" s="2"/>
      <c r="E785" s="2"/>
      <c r="F785" s="2"/>
      <c r="G785" s="2"/>
      <c r="H785" s="2"/>
      <c r="I785" s="2"/>
      <c r="J785" s="2"/>
    </row>
    <row r="786" spans="3:10" ht="13" x14ac:dyDescent="0.15">
      <c r="C786" s="2"/>
      <c r="D786" s="2"/>
      <c r="E786" s="2"/>
      <c r="F786" s="2"/>
      <c r="G786" s="2"/>
      <c r="H786" s="2"/>
      <c r="I786" s="2"/>
      <c r="J786" s="2"/>
    </row>
    <row r="787" spans="3:10" ht="13" x14ac:dyDescent="0.15">
      <c r="C787" s="2"/>
      <c r="D787" s="2"/>
      <c r="E787" s="2"/>
      <c r="F787" s="2"/>
      <c r="G787" s="2"/>
      <c r="H787" s="2"/>
      <c r="I787" s="2"/>
      <c r="J787" s="2"/>
    </row>
    <row r="788" spans="3:10" ht="13" x14ac:dyDescent="0.15">
      <c r="C788" s="2"/>
      <c r="D788" s="2"/>
      <c r="E788" s="2"/>
      <c r="F788" s="2"/>
      <c r="G788" s="2"/>
      <c r="H788" s="2"/>
      <c r="I788" s="2"/>
      <c r="J788" s="2"/>
    </row>
    <row r="789" spans="3:10" ht="13" x14ac:dyDescent="0.15">
      <c r="C789" s="2"/>
      <c r="D789" s="2"/>
      <c r="E789" s="2"/>
      <c r="F789" s="2"/>
      <c r="G789" s="2"/>
      <c r="H789" s="2"/>
      <c r="I789" s="2"/>
      <c r="J789" s="2"/>
    </row>
    <row r="790" spans="3:10" ht="13" x14ac:dyDescent="0.15">
      <c r="C790" s="2"/>
      <c r="D790" s="2"/>
      <c r="E790" s="2"/>
      <c r="F790" s="2"/>
      <c r="G790" s="2"/>
      <c r="H790" s="2"/>
      <c r="I790" s="2"/>
      <c r="J790" s="2"/>
    </row>
    <row r="791" spans="3:10" ht="13" x14ac:dyDescent="0.15">
      <c r="C791" s="2"/>
      <c r="D791" s="2"/>
      <c r="E791" s="2"/>
      <c r="F791" s="2"/>
      <c r="G791" s="2"/>
      <c r="H791" s="2"/>
      <c r="I791" s="2"/>
      <c r="J791" s="2"/>
    </row>
    <row r="792" spans="3:10" ht="13" x14ac:dyDescent="0.15">
      <c r="C792" s="2"/>
      <c r="D792" s="2"/>
      <c r="E792" s="2"/>
      <c r="F792" s="2"/>
      <c r="G792" s="2"/>
      <c r="H792" s="2"/>
      <c r="I792" s="2"/>
      <c r="J792" s="2"/>
    </row>
    <row r="793" spans="3:10" ht="13" x14ac:dyDescent="0.15">
      <c r="C793" s="2"/>
      <c r="D793" s="2"/>
      <c r="E793" s="2"/>
      <c r="F793" s="2"/>
      <c r="G793" s="2"/>
      <c r="H793" s="2"/>
      <c r="I793" s="2"/>
      <c r="J793" s="2"/>
    </row>
    <row r="794" spans="3:10" ht="13" x14ac:dyDescent="0.15">
      <c r="C794" s="2"/>
      <c r="D794" s="2"/>
      <c r="E794" s="2"/>
      <c r="F794" s="2"/>
      <c r="G794" s="2"/>
      <c r="H794" s="2"/>
      <c r="I794" s="2"/>
      <c r="J794" s="2"/>
    </row>
    <row r="795" spans="3:10" ht="13" x14ac:dyDescent="0.15">
      <c r="C795" s="2"/>
      <c r="D795" s="2"/>
      <c r="E795" s="2"/>
      <c r="F795" s="2"/>
      <c r="G795" s="2"/>
      <c r="H795" s="2"/>
      <c r="I795" s="2"/>
      <c r="J795" s="2"/>
    </row>
    <row r="796" spans="3:10" ht="13" x14ac:dyDescent="0.15">
      <c r="C796" s="2"/>
      <c r="D796" s="2"/>
      <c r="E796" s="2"/>
      <c r="F796" s="2"/>
      <c r="G796" s="2"/>
      <c r="H796" s="2"/>
      <c r="I796" s="2"/>
      <c r="J796" s="2"/>
    </row>
    <row r="797" spans="3:10" ht="13" x14ac:dyDescent="0.15">
      <c r="C797" s="2"/>
      <c r="D797" s="2"/>
      <c r="E797" s="2"/>
      <c r="F797" s="2"/>
      <c r="G797" s="2"/>
      <c r="H797" s="2"/>
      <c r="I797" s="2"/>
      <c r="J797" s="2"/>
    </row>
    <row r="798" spans="3:10" ht="13" x14ac:dyDescent="0.15">
      <c r="C798" s="2"/>
      <c r="D798" s="2"/>
      <c r="E798" s="2"/>
      <c r="F798" s="2"/>
      <c r="G798" s="2"/>
      <c r="H798" s="2"/>
      <c r="I798" s="2"/>
      <c r="J798" s="2"/>
    </row>
    <row r="799" spans="3:10" ht="13" x14ac:dyDescent="0.15">
      <c r="C799" s="2"/>
      <c r="D799" s="2"/>
      <c r="E799" s="2"/>
      <c r="F799" s="2"/>
      <c r="G799" s="2"/>
      <c r="H799" s="2"/>
      <c r="I799" s="2"/>
      <c r="J799" s="2"/>
    </row>
    <row r="800" spans="3:10" ht="13" x14ac:dyDescent="0.15">
      <c r="C800" s="2"/>
      <c r="D800" s="2"/>
      <c r="E800" s="2"/>
      <c r="F800" s="2"/>
      <c r="G800" s="2"/>
      <c r="H800" s="2"/>
      <c r="I800" s="2"/>
      <c r="J800" s="2"/>
    </row>
    <row r="801" spans="3:10" ht="13" x14ac:dyDescent="0.15">
      <c r="C801" s="2"/>
      <c r="D801" s="2"/>
      <c r="E801" s="2"/>
      <c r="F801" s="2"/>
      <c r="G801" s="2"/>
      <c r="H801" s="2"/>
      <c r="I801" s="2"/>
      <c r="J801" s="2"/>
    </row>
    <row r="802" spans="3:10" ht="13" x14ac:dyDescent="0.15">
      <c r="C802" s="2"/>
      <c r="D802" s="2"/>
      <c r="E802" s="2"/>
      <c r="F802" s="2"/>
      <c r="G802" s="2"/>
      <c r="H802" s="2"/>
      <c r="I802" s="2"/>
      <c r="J802" s="2"/>
    </row>
    <row r="803" spans="3:10" ht="13" x14ac:dyDescent="0.15">
      <c r="C803" s="2"/>
      <c r="D803" s="2"/>
      <c r="E803" s="2"/>
      <c r="F803" s="2"/>
      <c r="G803" s="2"/>
      <c r="H803" s="2"/>
      <c r="I803" s="2"/>
      <c r="J803" s="2"/>
    </row>
    <row r="804" spans="3:10" ht="13" x14ac:dyDescent="0.15">
      <c r="C804" s="2"/>
      <c r="D804" s="2"/>
      <c r="E804" s="2"/>
      <c r="F804" s="2"/>
      <c r="G804" s="2"/>
      <c r="H804" s="2"/>
      <c r="I804" s="2"/>
      <c r="J804" s="2"/>
    </row>
    <row r="805" spans="3:10" ht="13" x14ac:dyDescent="0.15">
      <c r="C805" s="2"/>
      <c r="D805" s="2"/>
      <c r="E805" s="2"/>
      <c r="F805" s="2"/>
      <c r="G805" s="2"/>
      <c r="H805" s="2"/>
      <c r="I805" s="2"/>
      <c r="J805" s="2"/>
    </row>
    <row r="806" spans="3:10" ht="13" x14ac:dyDescent="0.15">
      <c r="C806" s="2"/>
      <c r="D806" s="2"/>
      <c r="E806" s="2"/>
      <c r="F806" s="2"/>
      <c r="G806" s="2"/>
      <c r="H806" s="2"/>
      <c r="I806" s="2"/>
      <c r="J806" s="2"/>
    </row>
    <row r="807" spans="3:10" ht="13" x14ac:dyDescent="0.15">
      <c r="C807" s="2"/>
      <c r="D807" s="2"/>
      <c r="E807" s="2"/>
      <c r="F807" s="2"/>
      <c r="G807" s="2"/>
      <c r="H807" s="2"/>
      <c r="I807" s="2"/>
      <c r="J807" s="2"/>
    </row>
    <row r="808" spans="3:10" ht="13" x14ac:dyDescent="0.15">
      <c r="C808" s="2"/>
      <c r="D808" s="2"/>
      <c r="E808" s="2"/>
      <c r="F808" s="2"/>
      <c r="G808" s="2"/>
      <c r="H808" s="2"/>
      <c r="I808" s="2"/>
      <c r="J808" s="2"/>
    </row>
    <row r="809" spans="3:10" ht="13" x14ac:dyDescent="0.15">
      <c r="C809" s="2"/>
      <c r="D809" s="2"/>
      <c r="E809" s="2"/>
      <c r="F809" s="2"/>
      <c r="G809" s="2"/>
      <c r="H809" s="2"/>
      <c r="I809" s="2"/>
      <c r="J809" s="2"/>
    </row>
    <row r="810" spans="3:10" ht="13" x14ac:dyDescent="0.15">
      <c r="C810" s="2"/>
      <c r="D810" s="2"/>
      <c r="E810" s="2"/>
      <c r="F810" s="2"/>
      <c r="G810" s="2"/>
      <c r="H810" s="2"/>
      <c r="I810" s="2"/>
      <c r="J810" s="2"/>
    </row>
    <row r="811" spans="3:10" ht="13" x14ac:dyDescent="0.15">
      <c r="C811" s="2"/>
      <c r="D811" s="2"/>
      <c r="E811" s="2"/>
      <c r="F811" s="2"/>
      <c r="G811" s="2"/>
      <c r="H811" s="2"/>
      <c r="I811" s="2"/>
      <c r="J811" s="2"/>
    </row>
    <row r="812" spans="3:10" ht="13" x14ac:dyDescent="0.15">
      <c r="C812" s="2"/>
      <c r="D812" s="2"/>
      <c r="E812" s="2"/>
      <c r="F812" s="2"/>
      <c r="G812" s="2"/>
      <c r="H812" s="2"/>
      <c r="I812" s="2"/>
      <c r="J812" s="2"/>
    </row>
    <row r="813" spans="3:10" ht="13" x14ac:dyDescent="0.15">
      <c r="C813" s="2"/>
      <c r="D813" s="2"/>
      <c r="E813" s="2"/>
      <c r="F813" s="2"/>
      <c r="G813" s="2"/>
      <c r="H813" s="2"/>
      <c r="I813" s="2"/>
      <c r="J813" s="2"/>
    </row>
    <row r="814" spans="3:10" ht="13" x14ac:dyDescent="0.15">
      <c r="C814" s="2"/>
      <c r="D814" s="2"/>
      <c r="E814" s="2"/>
      <c r="F814" s="2"/>
      <c r="G814" s="2"/>
      <c r="H814" s="2"/>
      <c r="I814" s="2"/>
      <c r="J814" s="2"/>
    </row>
    <row r="815" spans="3:10" ht="13" x14ac:dyDescent="0.15">
      <c r="C815" s="2"/>
      <c r="D815" s="2"/>
      <c r="E815" s="2"/>
      <c r="F815" s="2"/>
      <c r="G815" s="2"/>
      <c r="H815" s="2"/>
      <c r="I815" s="2"/>
      <c r="J815" s="2"/>
    </row>
    <row r="816" spans="3:10" ht="13" x14ac:dyDescent="0.15">
      <c r="C816" s="2"/>
      <c r="D816" s="2"/>
      <c r="E816" s="2"/>
      <c r="F816" s="2"/>
      <c r="G816" s="2"/>
      <c r="H816" s="2"/>
      <c r="I816" s="2"/>
      <c r="J816" s="2"/>
    </row>
    <row r="817" spans="3:10" ht="13" x14ac:dyDescent="0.15">
      <c r="C817" s="2"/>
      <c r="D817" s="2"/>
      <c r="E817" s="2"/>
      <c r="F817" s="2"/>
      <c r="G817" s="2"/>
      <c r="H817" s="2"/>
      <c r="I817" s="2"/>
      <c r="J817" s="2"/>
    </row>
    <row r="818" spans="3:10" ht="13" x14ac:dyDescent="0.15">
      <c r="C818" s="2"/>
      <c r="D818" s="2"/>
      <c r="E818" s="2"/>
      <c r="F818" s="2"/>
      <c r="G818" s="2"/>
      <c r="H818" s="2"/>
      <c r="I818" s="2"/>
      <c r="J818" s="2"/>
    </row>
    <row r="819" spans="3:10" ht="13" x14ac:dyDescent="0.15">
      <c r="C819" s="2"/>
      <c r="D819" s="2"/>
      <c r="E819" s="2"/>
      <c r="F819" s="2"/>
      <c r="G819" s="2"/>
      <c r="H819" s="2"/>
      <c r="I819" s="2"/>
      <c r="J819" s="2"/>
    </row>
    <row r="820" spans="3:10" ht="13" x14ac:dyDescent="0.15">
      <c r="C820" s="2"/>
      <c r="D820" s="2"/>
      <c r="E820" s="2"/>
      <c r="F820" s="2"/>
      <c r="G820" s="2"/>
      <c r="H820" s="2"/>
      <c r="I820" s="2"/>
      <c r="J820" s="2"/>
    </row>
    <row r="821" spans="3:10" ht="13" x14ac:dyDescent="0.15">
      <c r="C821" s="2"/>
      <c r="D821" s="2"/>
      <c r="E821" s="2"/>
      <c r="F821" s="2"/>
      <c r="G821" s="2"/>
      <c r="H821" s="2"/>
      <c r="I821" s="2"/>
      <c r="J821" s="2"/>
    </row>
    <row r="822" spans="3:10" ht="13" x14ac:dyDescent="0.15">
      <c r="C822" s="2"/>
      <c r="D822" s="2"/>
      <c r="E822" s="2"/>
      <c r="F822" s="2"/>
      <c r="G822" s="2"/>
      <c r="H822" s="2"/>
      <c r="I822" s="2"/>
      <c r="J822" s="2"/>
    </row>
    <row r="823" spans="3:10" ht="13" x14ac:dyDescent="0.15">
      <c r="C823" s="2"/>
      <c r="D823" s="2"/>
      <c r="E823" s="2"/>
      <c r="F823" s="2"/>
      <c r="G823" s="2"/>
      <c r="H823" s="2"/>
      <c r="I823" s="2"/>
      <c r="J823" s="2"/>
    </row>
    <row r="824" spans="3:10" ht="13" x14ac:dyDescent="0.15">
      <c r="C824" s="2"/>
      <c r="D824" s="2"/>
      <c r="E824" s="2"/>
      <c r="F824" s="2"/>
      <c r="G824" s="2"/>
      <c r="H824" s="2"/>
      <c r="I824" s="2"/>
      <c r="J824" s="2"/>
    </row>
    <row r="825" spans="3:10" ht="13" x14ac:dyDescent="0.15">
      <c r="C825" s="2"/>
      <c r="D825" s="2"/>
      <c r="E825" s="2"/>
      <c r="F825" s="2"/>
      <c r="G825" s="2"/>
      <c r="H825" s="2"/>
      <c r="I825" s="2"/>
      <c r="J825" s="2"/>
    </row>
    <row r="826" spans="3:10" ht="13" x14ac:dyDescent="0.15">
      <c r="C826" s="2"/>
      <c r="D826" s="2"/>
      <c r="E826" s="2"/>
      <c r="F826" s="2"/>
      <c r="G826" s="2"/>
      <c r="H826" s="2"/>
      <c r="I826" s="2"/>
      <c r="J826" s="2"/>
    </row>
    <row r="827" spans="3:10" ht="13" x14ac:dyDescent="0.15">
      <c r="C827" s="2"/>
      <c r="D827" s="2"/>
      <c r="E827" s="2"/>
      <c r="F827" s="2"/>
      <c r="G827" s="2"/>
      <c r="H827" s="2"/>
      <c r="I827" s="2"/>
      <c r="J827" s="2"/>
    </row>
    <row r="828" spans="3:10" ht="13" x14ac:dyDescent="0.15">
      <c r="C828" s="2"/>
      <c r="D828" s="2"/>
      <c r="E828" s="2"/>
      <c r="F828" s="2"/>
      <c r="G828" s="2"/>
      <c r="H828" s="2"/>
      <c r="I828" s="2"/>
      <c r="J828" s="2"/>
    </row>
    <row r="829" spans="3:10" ht="13" x14ac:dyDescent="0.15">
      <c r="C829" s="2"/>
      <c r="D829" s="2"/>
      <c r="E829" s="2"/>
      <c r="F829" s="2"/>
      <c r="G829" s="2"/>
      <c r="H829" s="2"/>
      <c r="I829" s="2"/>
      <c r="J829" s="2"/>
    </row>
    <row r="830" spans="3:10" ht="13" x14ac:dyDescent="0.15">
      <c r="C830" s="2"/>
      <c r="D830" s="2"/>
      <c r="E830" s="2"/>
      <c r="F830" s="2"/>
      <c r="G830" s="2"/>
      <c r="H830" s="2"/>
      <c r="I830" s="2"/>
      <c r="J830" s="2"/>
    </row>
    <row r="831" spans="3:10" ht="13" x14ac:dyDescent="0.15">
      <c r="C831" s="2"/>
      <c r="D831" s="2"/>
      <c r="E831" s="2"/>
      <c r="F831" s="2"/>
      <c r="G831" s="2"/>
      <c r="H831" s="2"/>
      <c r="I831" s="2"/>
      <c r="J831" s="2"/>
    </row>
    <row r="832" spans="3:10" ht="13" x14ac:dyDescent="0.15">
      <c r="C832" s="2"/>
      <c r="D832" s="2"/>
      <c r="E832" s="2"/>
      <c r="F832" s="2"/>
      <c r="G832" s="2"/>
      <c r="H832" s="2"/>
      <c r="I832" s="2"/>
      <c r="J832" s="2"/>
    </row>
    <row r="833" spans="3:10" ht="13" x14ac:dyDescent="0.15">
      <c r="C833" s="2"/>
      <c r="D833" s="2"/>
      <c r="E833" s="2"/>
      <c r="F833" s="2"/>
      <c r="G833" s="2"/>
      <c r="H833" s="2"/>
      <c r="I833" s="2"/>
      <c r="J833" s="2"/>
    </row>
    <row r="834" spans="3:10" ht="13" x14ac:dyDescent="0.15">
      <c r="C834" s="2"/>
      <c r="D834" s="2"/>
      <c r="E834" s="2"/>
      <c r="F834" s="2"/>
      <c r="G834" s="2"/>
      <c r="H834" s="2"/>
      <c r="I834" s="2"/>
      <c r="J834" s="2"/>
    </row>
    <row r="835" spans="3:10" ht="13" x14ac:dyDescent="0.15">
      <c r="C835" s="2"/>
      <c r="D835" s="2"/>
      <c r="E835" s="2"/>
      <c r="F835" s="2"/>
      <c r="G835" s="2"/>
      <c r="H835" s="2"/>
      <c r="I835" s="2"/>
      <c r="J835" s="2"/>
    </row>
    <row r="836" spans="3:10" ht="13" x14ac:dyDescent="0.15">
      <c r="C836" s="2"/>
      <c r="D836" s="2"/>
      <c r="E836" s="2"/>
      <c r="F836" s="2"/>
      <c r="G836" s="2"/>
      <c r="H836" s="2"/>
      <c r="I836" s="2"/>
      <c r="J836" s="2"/>
    </row>
    <row r="837" spans="3:10" ht="13" x14ac:dyDescent="0.15">
      <c r="C837" s="2"/>
      <c r="D837" s="2"/>
      <c r="E837" s="2"/>
      <c r="F837" s="2"/>
      <c r="G837" s="2"/>
      <c r="H837" s="2"/>
      <c r="I837" s="2"/>
      <c r="J837" s="2"/>
    </row>
    <row r="838" spans="3:10" ht="13" x14ac:dyDescent="0.15">
      <c r="C838" s="2"/>
      <c r="D838" s="2"/>
      <c r="E838" s="2"/>
      <c r="F838" s="2"/>
      <c r="G838" s="2"/>
      <c r="H838" s="2"/>
      <c r="I838" s="2"/>
      <c r="J838" s="2"/>
    </row>
    <row r="839" spans="3:10" ht="13" x14ac:dyDescent="0.15">
      <c r="C839" s="2"/>
      <c r="D839" s="2"/>
      <c r="E839" s="2"/>
      <c r="F839" s="2"/>
      <c r="G839" s="2"/>
      <c r="H839" s="2"/>
      <c r="I839" s="2"/>
      <c r="J839" s="2"/>
    </row>
    <row r="840" spans="3:10" ht="13" x14ac:dyDescent="0.15">
      <c r="C840" s="2"/>
      <c r="D840" s="2"/>
      <c r="E840" s="2"/>
      <c r="F840" s="2"/>
      <c r="G840" s="2"/>
      <c r="H840" s="2"/>
      <c r="I840" s="2"/>
      <c r="J840" s="2"/>
    </row>
    <row r="841" spans="3:10" ht="13" x14ac:dyDescent="0.15">
      <c r="C841" s="2"/>
      <c r="D841" s="2"/>
      <c r="E841" s="2"/>
      <c r="F841" s="2"/>
      <c r="G841" s="2"/>
      <c r="H841" s="2"/>
      <c r="I841" s="2"/>
      <c r="J841" s="2"/>
    </row>
    <row r="842" spans="3:10" ht="13" x14ac:dyDescent="0.15">
      <c r="C842" s="2"/>
      <c r="D842" s="2"/>
      <c r="E842" s="2"/>
      <c r="F842" s="2"/>
      <c r="G842" s="2"/>
      <c r="H842" s="2"/>
      <c r="I842" s="2"/>
      <c r="J842" s="2"/>
    </row>
    <row r="843" spans="3:10" ht="13" x14ac:dyDescent="0.15">
      <c r="C843" s="2"/>
      <c r="D843" s="2"/>
      <c r="E843" s="2"/>
      <c r="F843" s="2"/>
      <c r="G843" s="2"/>
      <c r="H843" s="2"/>
      <c r="I843" s="2"/>
      <c r="J843" s="2"/>
    </row>
    <row r="844" spans="3:10" ht="13" x14ac:dyDescent="0.15">
      <c r="C844" s="2"/>
      <c r="D844" s="2"/>
      <c r="E844" s="2"/>
      <c r="F844" s="2"/>
      <c r="G844" s="2"/>
      <c r="H844" s="2"/>
      <c r="I844" s="2"/>
      <c r="J844" s="2"/>
    </row>
    <row r="845" spans="3:10" ht="13" x14ac:dyDescent="0.15">
      <c r="C845" s="2"/>
      <c r="D845" s="2"/>
      <c r="E845" s="2"/>
      <c r="F845" s="2"/>
      <c r="G845" s="2"/>
      <c r="H845" s="2"/>
      <c r="I845" s="2"/>
      <c r="J845" s="2"/>
    </row>
    <row r="846" spans="3:10" ht="13" x14ac:dyDescent="0.15">
      <c r="C846" s="2"/>
      <c r="D846" s="2"/>
      <c r="E846" s="2"/>
      <c r="F846" s="2"/>
      <c r="G846" s="2"/>
      <c r="H846" s="2"/>
      <c r="I846" s="2"/>
      <c r="J846" s="2"/>
    </row>
    <row r="847" spans="3:10" ht="13" x14ac:dyDescent="0.15">
      <c r="C847" s="2"/>
      <c r="D847" s="2"/>
      <c r="E847" s="2"/>
      <c r="F847" s="2"/>
      <c r="G847" s="2"/>
      <c r="H847" s="2"/>
      <c r="I847" s="2"/>
      <c r="J847" s="2"/>
    </row>
    <row r="848" spans="3:10" ht="13" x14ac:dyDescent="0.15">
      <c r="C848" s="2"/>
      <c r="D848" s="2"/>
      <c r="E848" s="2"/>
      <c r="F848" s="2"/>
      <c r="G848" s="2"/>
      <c r="H848" s="2"/>
      <c r="I848" s="2"/>
      <c r="J848" s="2"/>
    </row>
    <row r="849" spans="3:10" ht="13" x14ac:dyDescent="0.15">
      <c r="C849" s="2"/>
      <c r="D849" s="2"/>
      <c r="E849" s="2"/>
      <c r="F849" s="2"/>
      <c r="G849" s="2"/>
      <c r="H849" s="2"/>
      <c r="I849" s="2"/>
      <c r="J849" s="2"/>
    </row>
    <row r="850" spans="3:10" ht="13" x14ac:dyDescent="0.15">
      <c r="C850" s="2"/>
      <c r="D850" s="2"/>
      <c r="E850" s="2"/>
      <c r="F850" s="2"/>
      <c r="G850" s="2"/>
      <c r="H850" s="2"/>
      <c r="I850" s="2"/>
      <c r="J850" s="2"/>
    </row>
    <row r="851" spans="3:10" ht="13" x14ac:dyDescent="0.15">
      <c r="C851" s="2"/>
      <c r="D851" s="2"/>
      <c r="E851" s="2"/>
      <c r="F851" s="2"/>
      <c r="G851" s="2"/>
      <c r="H851" s="2"/>
      <c r="I851" s="2"/>
      <c r="J851" s="2"/>
    </row>
    <row r="852" spans="3:10" ht="13" x14ac:dyDescent="0.15">
      <c r="C852" s="2"/>
      <c r="D852" s="2"/>
      <c r="E852" s="2"/>
      <c r="F852" s="2"/>
      <c r="G852" s="2"/>
      <c r="H852" s="2"/>
      <c r="I852" s="2"/>
      <c r="J852" s="2"/>
    </row>
    <row r="853" spans="3:10" ht="13" x14ac:dyDescent="0.15">
      <c r="C853" s="2"/>
      <c r="D853" s="2"/>
      <c r="E853" s="2"/>
      <c r="F853" s="2"/>
      <c r="G853" s="2"/>
      <c r="H853" s="2"/>
      <c r="I853" s="2"/>
      <c r="J853" s="2"/>
    </row>
    <row r="854" spans="3:10" ht="13" x14ac:dyDescent="0.15">
      <c r="C854" s="2"/>
      <c r="D854" s="2"/>
      <c r="E854" s="2"/>
      <c r="F854" s="2"/>
      <c r="G854" s="2"/>
      <c r="H854" s="2"/>
      <c r="I854" s="2"/>
      <c r="J854" s="2"/>
    </row>
    <row r="855" spans="3:10" ht="13" x14ac:dyDescent="0.15">
      <c r="C855" s="2"/>
      <c r="D855" s="2"/>
      <c r="E855" s="2"/>
      <c r="F855" s="2"/>
      <c r="G855" s="2"/>
      <c r="H855" s="2"/>
      <c r="I855" s="2"/>
      <c r="J855" s="2"/>
    </row>
    <row r="856" spans="3:10" ht="13" x14ac:dyDescent="0.15">
      <c r="C856" s="2"/>
      <c r="D856" s="2"/>
      <c r="E856" s="2"/>
      <c r="F856" s="2"/>
      <c r="G856" s="2"/>
      <c r="H856" s="2"/>
      <c r="I856" s="2"/>
      <c r="J856" s="2"/>
    </row>
    <row r="857" spans="3:10" ht="13" x14ac:dyDescent="0.15">
      <c r="C857" s="2"/>
      <c r="D857" s="2"/>
      <c r="E857" s="2"/>
      <c r="F857" s="2"/>
      <c r="G857" s="2"/>
      <c r="H857" s="2"/>
      <c r="I857" s="2"/>
      <c r="J857" s="2"/>
    </row>
    <row r="858" spans="3:10" ht="13" x14ac:dyDescent="0.15">
      <c r="C858" s="2"/>
      <c r="D858" s="2"/>
      <c r="E858" s="2"/>
      <c r="F858" s="2"/>
      <c r="G858" s="2"/>
      <c r="H858" s="2"/>
      <c r="I858" s="2"/>
      <c r="J858" s="2"/>
    </row>
    <row r="859" spans="3:10" ht="13" x14ac:dyDescent="0.15">
      <c r="C859" s="2"/>
      <c r="D859" s="2"/>
      <c r="E859" s="2"/>
      <c r="F859" s="2"/>
      <c r="G859" s="2"/>
      <c r="H859" s="2"/>
      <c r="I859" s="2"/>
      <c r="J859" s="2"/>
    </row>
    <row r="860" spans="3:10" ht="13" x14ac:dyDescent="0.15">
      <c r="C860" s="2"/>
      <c r="D860" s="2"/>
      <c r="E860" s="2"/>
      <c r="F860" s="2"/>
      <c r="G860" s="2"/>
      <c r="H860" s="2"/>
      <c r="I860" s="2"/>
      <c r="J860" s="2"/>
    </row>
    <row r="861" spans="3:10" ht="13" x14ac:dyDescent="0.15">
      <c r="C861" s="2"/>
      <c r="D861" s="2"/>
      <c r="E861" s="2"/>
      <c r="F861" s="2"/>
      <c r="G861" s="2"/>
      <c r="H861" s="2"/>
      <c r="I861" s="2"/>
      <c r="J861" s="2"/>
    </row>
    <row r="862" spans="3:10" ht="13" x14ac:dyDescent="0.15">
      <c r="C862" s="2"/>
      <c r="D862" s="2"/>
      <c r="E862" s="2"/>
      <c r="F862" s="2"/>
      <c r="G862" s="2"/>
      <c r="H862" s="2"/>
      <c r="I862" s="2"/>
      <c r="J862" s="2"/>
    </row>
    <row r="863" spans="3:10" ht="13" x14ac:dyDescent="0.15">
      <c r="C863" s="2"/>
      <c r="D863" s="2"/>
      <c r="E863" s="2"/>
      <c r="F863" s="2"/>
      <c r="G863" s="2"/>
      <c r="H863" s="2"/>
      <c r="I863" s="2"/>
      <c r="J863" s="2"/>
    </row>
    <row r="864" spans="3:10" ht="13" x14ac:dyDescent="0.15">
      <c r="C864" s="2"/>
      <c r="D864" s="2"/>
      <c r="E864" s="2"/>
      <c r="F864" s="2"/>
      <c r="G864" s="2"/>
      <c r="H864" s="2"/>
      <c r="I864" s="2"/>
      <c r="J864" s="2"/>
    </row>
    <row r="865" spans="3:10" ht="13" x14ac:dyDescent="0.15">
      <c r="C865" s="2"/>
      <c r="D865" s="2"/>
      <c r="E865" s="2"/>
      <c r="F865" s="2"/>
      <c r="G865" s="2"/>
      <c r="H865" s="2"/>
      <c r="I865" s="2"/>
      <c r="J865" s="2"/>
    </row>
    <row r="866" spans="3:10" ht="13" x14ac:dyDescent="0.15">
      <c r="C866" s="2"/>
      <c r="D866" s="2"/>
      <c r="E866" s="2"/>
      <c r="F866" s="2"/>
      <c r="G866" s="2"/>
      <c r="H866" s="2"/>
      <c r="I866" s="2"/>
      <c r="J866" s="2"/>
    </row>
    <row r="867" spans="3:10" ht="13" x14ac:dyDescent="0.15">
      <c r="C867" s="2"/>
      <c r="D867" s="2"/>
      <c r="E867" s="2"/>
      <c r="F867" s="2"/>
      <c r="G867" s="2"/>
      <c r="H867" s="2"/>
      <c r="I867" s="2"/>
      <c r="J867" s="2"/>
    </row>
    <row r="868" spans="3:10" ht="13" x14ac:dyDescent="0.15">
      <c r="C868" s="2"/>
      <c r="D868" s="2"/>
      <c r="E868" s="2"/>
      <c r="F868" s="2"/>
      <c r="G868" s="2"/>
      <c r="H868" s="2"/>
      <c r="I868" s="2"/>
      <c r="J868" s="2"/>
    </row>
    <row r="869" spans="3:10" ht="13" x14ac:dyDescent="0.15">
      <c r="C869" s="2"/>
      <c r="D869" s="2"/>
      <c r="E869" s="2"/>
      <c r="F869" s="2"/>
      <c r="G869" s="2"/>
      <c r="H869" s="2"/>
      <c r="I869" s="2"/>
      <c r="J869" s="2"/>
    </row>
    <row r="870" spans="3:10" ht="13" x14ac:dyDescent="0.15">
      <c r="C870" s="2"/>
      <c r="D870" s="2"/>
      <c r="E870" s="2"/>
      <c r="F870" s="2"/>
      <c r="G870" s="2"/>
      <c r="H870" s="2"/>
      <c r="I870" s="2"/>
      <c r="J870" s="2"/>
    </row>
    <row r="871" spans="3:10" ht="13" x14ac:dyDescent="0.15">
      <c r="C871" s="2"/>
      <c r="D871" s="2"/>
      <c r="E871" s="2"/>
      <c r="F871" s="2"/>
      <c r="G871" s="2"/>
      <c r="H871" s="2"/>
      <c r="I871" s="2"/>
      <c r="J871" s="2"/>
    </row>
    <row r="872" spans="3:10" ht="13" x14ac:dyDescent="0.15">
      <c r="C872" s="2"/>
      <c r="D872" s="2"/>
      <c r="E872" s="2"/>
      <c r="F872" s="2"/>
      <c r="G872" s="2"/>
      <c r="H872" s="2"/>
      <c r="I872" s="2"/>
      <c r="J872" s="2"/>
    </row>
    <row r="873" spans="3:10" ht="13" x14ac:dyDescent="0.15">
      <c r="C873" s="2"/>
      <c r="D873" s="2"/>
      <c r="E873" s="2"/>
      <c r="F873" s="2"/>
      <c r="G873" s="2"/>
      <c r="H873" s="2"/>
      <c r="I873" s="2"/>
      <c r="J873" s="2"/>
    </row>
    <row r="874" spans="3:10" ht="13" x14ac:dyDescent="0.15">
      <c r="C874" s="2"/>
      <c r="D874" s="2"/>
      <c r="E874" s="2"/>
      <c r="F874" s="2"/>
      <c r="G874" s="2"/>
      <c r="H874" s="2"/>
      <c r="I874" s="2"/>
      <c r="J874" s="2"/>
    </row>
    <row r="875" spans="3:10" ht="13" x14ac:dyDescent="0.15">
      <c r="C875" s="2"/>
      <c r="D875" s="2"/>
      <c r="E875" s="2"/>
      <c r="F875" s="2"/>
      <c r="G875" s="2"/>
      <c r="H875" s="2"/>
      <c r="I875" s="2"/>
      <c r="J875" s="2"/>
    </row>
    <row r="876" spans="3:10" ht="13" x14ac:dyDescent="0.15">
      <c r="C876" s="2"/>
      <c r="D876" s="2"/>
      <c r="E876" s="2"/>
      <c r="F876" s="2"/>
      <c r="G876" s="2"/>
      <c r="H876" s="2"/>
      <c r="I876" s="2"/>
      <c r="J876" s="2"/>
    </row>
    <row r="877" spans="3:10" ht="13" x14ac:dyDescent="0.15">
      <c r="C877" s="2"/>
      <c r="D877" s="2"/>
      <c r="E877" s="2"/>
      <c r="F877" s="2"/>
      <c r="G877" s="2"/>
      <c r="H877" s="2"/>
      <c r="I877" s="2"/>
      <c r="J877" s="2"/>
    </row>
    <row r="878" spans="3:10" ht="13" x14ac:dyDescent="0.15">
      <c r="C878" s="2"/>
      <c r="D878" s="2"/>
      <c r="E878" s="2"/>
      <c r="F878" s="2"/>
      <c r="G878" s="2"/>
      <c r="H878" s="2"/>
      <c r="I878" s="2"/>
      <c r="J878" s="2"/>
    </row>
    <row r="879" spans="3:10" ht="13" x14ac:dyDescent="0.15">
      <c r="C879" s="2"/>
      <c r="D879" s="2"/>
      <c r="E879" s="2"/>
      <c r="F879" s="2"/>
      <c r="G879" s="2"/>
      <c r="H879" s="2"/>
      <c r="I879" s="2"/>
      <c r="J879" s="2"/>
    </row>
    <row r="880" spans="3:10" ht="13" x14ac:dyDescent="0.15">
      <c r="C880" s="2"/>
      <c r="D880" s="2"/>
      <c r="E880" s="2"/>
      <c r="F880" s="2"/>
      <c r="G880" s="2"/>
      <c r="H880" s="2"/>
      <c r="I880" s="2"/>
      <c r="J880" s="2"/>
    </row>
    <row r="881" spans="3:10" ht="13" x14ac:dyDescent="0.15">
      <c r="C881" s="2"/>
      <c r="D881" s="2"/>
      <c r="E881" s="2"/>
      <c r="F881" s="2"/>
      <c r="G881" s="2"/>
      <c r="H881" s="2"/>
      <c r="I881" s="2"/>
      <c r="J881" s="2"/>
    </row>
    <row r="882" spans="3:10" ht="13" x14ac:dyDescent="0.15">
      <c r="C882" s="2"/>
      <c r="D882" s="2"/>
      <c r="E882" s="2"/>
      <c r="F882" s="2"/>
      <c r="G882" s="2"/>
      <c r="H882" s="2"/>
      <c r="I882" s="2"/>
      <c r="J882" s="2"/>
    </row>
    <row r="883" spans="3:10" ht="13" x14ac:dyDescent="0.15">
      <c r="C883" s="2"/>
      <c r="D883" s="2"/>
      <c r="E883" s="2"/>
      <c r="F883" s="2"/>
      <c r="G883" s="2"/>
      <c r="H883" s="2"/>
      <c r="I883" s="2"/>
      <c r="J883" s="2"/>
    </row>
    <row r="884" spans="3:10" ht="13" x14ac:dyDescent="0.15">
      <c r="C884" s="2"/>
      <c r="D884" s="2"/>
      <c r="E884" s="2"/>
      <c r="F884" s="2"/>
      <c r="G884" s="2"/>
      <c r="H884" s="2"/>
      <c r="I884" s="2"/>
      <c r="J884" s="2"/>
    </row>
    <row r="885" spans="3:10" ht="13" x14ac:dyDescent="0.15">
      <c r="C885" s="2"/>
      <c r="D885" s="2"/>
      <c r="E885" s="2"/>
      <c r="F885" s="2"/>
      <c r="G885" s="2"/>
      <c r="H885" s="2"/>
      <c r="I885" s="2"/>
      <c r="J885" s="2"/>
    </row>
    <row r="886" spans="3:10" ht="13" x14ac:dyDescent="0.15">
      <c r="C886" s="2"/>
      <c r="D886" s="2"/>
      <c r="E886" s="2"/>
      <c r="F886" s="2"/>
      <c r="G886" s="2"/>
      <c r="H886" s="2"/>
      <c r="I886" s="2"/>
      <c r="J886" s="2"/>
    </row>
    <row r="887" spans="3:10" ht="13" x14ac:dyDescent="0.15">
      <c r="C887" s="2"/>
      <c r="D887" s="2"/>
      <c r="E887" s="2"/>
      <c r="F887" s="2"/>
      <c r="G887" s="2"/>
      <c r="H887" s="2"/>
      <c r="I887" s="2"/>
      <c r="J887" s="2"/>
    </row>
    <row r="888" spans="3:10" ht="13" x14ac:dyDescent="0.15">
      <c r="C888" s="2"/>
      <c r="D888" s="2"/>
      <c r="E888" s="2"/>
      <c r="F888" s="2"/>
      <c r="G888" s="2"/>
      <c r="H888" s="2"/>
      <c r="I888" s="2"/>
      <c r="J888" s="2"/>
    </row>
    <row r="889" spans="3:10" ht="13" x14ac:dyDescent="0.15">
      <c r="C889" s="2"/>
      <c r="D889" s="2"/>
      <c r="E889" s="2"/>
      <c r="F889" s="2"/>
      <c r="G889" s="2"/>
      <c r="H889" s="2"/>
      <c r="I889" s="2"/>
      <c r="J889" s="2"/>
    </row>
    <row r="890" spans="3:10" ht="13" x14ac:dyDescent="0.15">
      <c r="C890" s="2"/>
      <c r="D890" s="2"/>
      <c r="E890" s="2"/>
      <c r="F890" s="2"/>
      <c r="G890" s="2"/>
      <c r="H890" s="2"/>
      <c r="I890" s="2"/>
      <c r="J890" s="2"/>
    </row>
    <row r="891" spans="3:10" ht="13" x14ac:dyDescent="0.15">
      <c r="C891" s="2"/>
      <c r="D891" s="2"/>
      <c r="E891" s="2"/>
      <c r="F891" s="2"/>
      <c r="G891" s="2"/>
      <c r="H891" s="2"/>
      <c r="I891" s="2"/>
      <c r="J891" s="2"/>
    </row>
    <row r="892" spans="3:10" ht="13" x14ac:dyDescent="0.15">
      <c r="C892" s="2"/>
      <c r="D892" s="2"/>
      <c r="E892" s="2"/>
      <c r="F892" s="2"/>
      <c r="G892" s="2"/>
      <c r="H892" s="2"/>
      <c r="I892" s="2"/>
      <c r="J892" s="2"/>
    </row>
    <row r="893" spans="3:10" ht="13" x14ac:dyDescent="0.15">
      <c r="C893" s="2"/>
      <c r="D893" s="2"/>
      <c r="E893" s="2"/>
      <c r="F893" s="2"/>
      <c r="G893" s="2"/>
      <c r="H893" s="2"/>
      <c r="I893" s="2"/>
      <c r="J893" s="2"/>
    </row>
    <row r="894" spans="3:10" ht="13" x14ac:dyDescent="0.15">
      <c r="C894" s="2"/>
      <c r="D894" s="2"/>
      <c r="E894" s="2"/>
      <c r="F894" s="2"/>
      <c r="G894" s="2"/>
      <c r="H894" s="2"/>
      <c r="I894" s="2"/>
      <c r="J894" s="2"/>
    </row>
    <row r="895" spans="3:10" ht="13" x14ac:dyDescent="0.15">
      <c r="C895" s="2"/>
      <c r="D895" s="2"/>
      <c r="E895" s="2"/>
      <c r="F895" s="2"/>
      <c r="G895" s="2"/>
      <c r="H895" s="2"/>
      <c r="I895" s="2"/>
      <c r="J895" s="2"/>
    </row>
    <row r="896" spans="3:10" ht="13" x14ac:dyDescent="0.15">
      <c r="C896" s="2"/>
      <c r="D896" s="2"/>
      <c r="E896" s="2"/>
      <c r="F896" s="2"/>
      <c r="G896" s="2"/>
      <c r="H896" s="2"/>
      <c r="I896" s="2"/>
      <c r="J896" s="2"/>
    </row>
    <row r="897" spans="3:10" ht="13" x14ac:dyDescent="0.15">
      <c r="C897" s="2"/>
      <c r="D897" s="2"/>
      <c r="E897" s="2"/>
      <c r="F897" s="2"/>
      <c r="G897" s="2"/>
      <c r="H897" s="2"/>
      <c r="I897" s="2"/>
      <c r="J897" s="2"/>
    </row>
    <row r="898" spans="3:10" ht="13" x14ac:dyDescent="0.15">
      <c r="C898" s="2"/>
      <c r="D898" s="2"/>
      <c r="E898" s="2"/>
      <c r="F898" s="2"/>
      <c r="G898" s="2"/>
      <c r="H898" s="2"/>
      <c r="I898" s="2"/>
      <c r="J898" s="2"/>
    </row>
    <row r="899" spans="3:10" ht="13" x14ac:dyDescent="0.15">
      <c r="C899" s="2"/>
      <c r="D899" s="2"/>
      <c r="E899" s="2"/>
      <c r="F899" s="2"/>
      <c r="G899" s="2"/>
      <c r="H899" s="2"/>
      <c r="I899" s="2"/>
      <c r="J899" s="2"/>
    </row>
    <row r="900" spans="3:10" ht="13" x14ac:dyDescent="0.15">
      <c r="C900" s="2"/>
      <c r="D900" s="2"/>
      <c r="E900" s="2"/>
      <c r="F900" s="2"/>
      <c r="G900" s="2"/>
      <c r="H900" s="2"/>
      <c r="I900" s="2"/>
      <c r="J900" s="2"/>
    </row>
    <row r="901" spans="3:10" ht="13" x14ac:dyDescent="0.15">
      <c r="C901" s="2"/>
      <c r="D901" s="2"/>
      <c r="E901" s="2"/>
      <c r="F901" s="2"/>
      <c r="G901" s="2"/>
      <c r="H901" s="2"/>
      <c r="I901" s="2"/>
      <c r="J901" s="2"/>
    </row>
    <row r="902" spans="3:10" ht="13" x14ac:dyDescent="0.15">
      <c r="C902" s="2"/>
      <c r="D902" s="2"/>
      <c r="E902" s="2"/>
      <c r="F902" s="2"/>
      <c r="G902" s="2"/>
      <c r="H902" s="2"/>
      <c r="I902" s="2"/>
      <c r="J902" s="2"/>
    </row>
    <row r="903" spans="3:10" ht="13" x14ac:dyDescent="0.15">
      <c r="C903" s="2"/>
      <c r="D903" s="2"/>
      <c r="E903" s="2"/>
      <c r="F903" s="2"/>
      <c r="G903" s="2"/>
      <c r="H903" s="2"/>
      <c r="I903" s="2"/>
      <c r="J903" s="2"/>
    </row>
    <row r="904" spans="3:10" ht="13" x14ac:dyDescent="0.15">
      <c r="C904" s="2"/>
      <c r="D904" s="2"/>
      <c r="E904" s="2"/>
      <c r="F904" s="2"/>
      <c r="G904" s="2"/>
      <c r="H904" s="2"/>
      <c r="I904" s="2"/>
      <c r="J904" s="2"/>
    </row>
    <row r="905" spans="3:10" ht="13" x14ac:dyDescent="0.15">
      <c r="C905" s="2"/>
      <c r="D905" s="2"/>
      <c r="E905" s="2"/>
      <c r="F905" s="2"/>
      <c r="G905" s="2"/>
      <c r="H905" s="2"/>
      <c r="I905" s="2"/>
      <c r="J905" s="2"/>
    </row>
    <row r="906" spans="3:10" ht="13" x14ac:dyDescent="0.15">
      <c r="C906" s="2"/>
      <c r="D906" s="2"/>
      <c r="E906" s="2"/>
      <c r="F906" s="2"/>
      <c r="G906" s="2"/>
      <c r="H906" s="2"/>
      <c r="I906" s="2"/>
      <c r="J906" s="2"/>
    </row>
    <row r="907" spans="3:10" ht="13" x14ac:dyDescent="0.15">
      <c r="C907" s="2"/>
      <c r="D907" s="2"/>
      <c r="E907" s="2"/>
      <c r="F907" s="2"/>
      <c r="G907" s="2"/>
      <c r="H907" s="2"/>
      <c r="I907" s="2"/>
      <c r="J907" s="2"/>
    </row>
    <row r="908" spans="3:10" ht="13" x14ac:dyDescent="0.15">
      <c r="C908" s="2"/>
      <c r="D908" s="2"/>
      <c r="E908" s="2"/>
      <c r="F908" s="2"/>
      <c r="G908" s="2"/>
      <c r="H908" s="2"/>
      <c r="I908" s="2"/>
      <c r="J908" s="2"/>
    </row>
    <row r="909" spans="3:10" ht="13" x14ac:dyDescent="0.15">
      <c r="C909" s="2"/>
      <c r="D909" s="2"/>
      <c r="E909" s="2"/>
      <c r="F909" s="2"/>
      <c r="G909" s="2"/>
      <c r="H909" s="2"/>
      <c r="I909" s="2"/>
      <c r="J909" s="2"/>
    </row>
    <row r="910" spans="3:10" ht="13" x14ac:dyDescent="0.15">
      <c r="C910" s="2"/>
      <c r="D910" s="2"/>
      <c r="E910" s="2"/>
      <c r="F910" s="2"/>
      <c r="G910" s="2"/>
      <c r="H910" s="2"/>
      <c r="I910" s="2"/>
      <c r="J910" s="2"/>
    </row>
    <row r="911" spans="3:10" ht="13" x14ac:dyDescent="0.15">
      <c r="C911" s="2"/>
      <c r="D911" s="2"/>
      <c r="E911" s="2"/>
      <c r="F911" s="2"/>
      <c r="G911" s="2"/>
      <c r="H911" s="2"/>
      <c r="I911" s="2"/>
      <c r="J911" s="2"/>
    </row>
    <row r="912" spans="3:10" ht="13" x14ac:dyDescent="0.15">
      <c r="C912" s="2"/>
      <c r="D912" s="2"/>
      <c r="E912" s="2"/>
      <c r="F912" s="2"/>
      <c r="G912" s="2"/>
      <c r="H912" s="2"/>
      <c r="I912" s="2"/>
      <c r="J912" s="2"/>
    </row>
    <row r="913" spans="3:10" ht="13" x14ac:dyDescent="0.15">
      <c r="C913" s="2"/>
      <c r="D913" s="2"/>
      <c r="E913" s="2"/>
      <c r="F913" s="2"/>
      <c r="G913" s="2"/>
      <c r="H913" s="2"/>
      <c r="I913" s="2"/>
      <c r="J913" s="2"/>
    </row>
    <row r="914" spans="3:10" ht="13" x14ac:dyDescent="0.15">
      <c r="C914" s="2"/>
      <c r="D914" s="2"/>
      <c r="E914" s="2"/>
      <c r="F914" s="2"/>
      <c r="G914" s="2"/>
      <c r="H914" s="2"/>
      <c r="I914" s="2"/>
      <c r="J914" s="2"/>
    </row>
    <row r="915" spans="3:10" ht="13" x14ac:dyDescent="0.15">
      <c r="C915" s="2"/>
      <c r="D915" s="2"/>
      <c r="E915" s="2"/>
      <c r="F915" s="2"/>
      <c r="G915" s="2"/>
      <c r="H915" s="2"/>
      <c r="I915" s="2"/>
      <c r="J915" s="2"/>
    </row>
    <row r="916" spans="3:10" ht="13" x14ac:dyDescent="0.15">
      <c r="C916" s="2"/>
      <c r="D916" s="2"/>
      <c r="E916" s="2"/>
      <c r="F916" s="2"/>
      <c r="G916" s="2"/>
      <c r="H916" s="2"/>
      <c r="I916" s="2"/>
      <c r="J916" s="2"/>
    </row>
    <row r="917" spans="3:10" ht="13" x14ac:dyDescent="0.15">
      <c r="C917" s="2"/>
      <c r="D917" s="2"/>
      <c r="E917" s="2"/>
      <c r="F917" s="2"/>
      <c r="G917" s="2"/>
      <c r="H917" s="2"/>
      <c r="I917" s="2"/>
      <c r="J917" s="2"/>
    </row>
    <row r="918" spans="3:10" ht="13" x14ac:dyDescent="0.15">
      <c r="C918" s="2"/>
      <c r="D918" s="2"/>
      <c r="E918" s="2"/>
      <c r="F918" s="2"/>
      <c r="G918" s="2"/>
      <c r="H918" s="2"/>
      <c r="I918" s="2"/>
      <c r="J918" s="2"/>
    </row>
    <row r="919" spans="3:10" ht="13" x14ac:dyDescent="0.15">
      <c r="C919" s="2"/>
      <c r="D919" s="2"/>
      <c r="E919" s="2"/>
      <c r="F919" s="2"/>
      <c r="G919" s="2"/>
      <c r="H919" s="2"/>
      <c r="I919" s="2"/>
      <c r="J919" s="2"/>
    </row>
    <row r="920" spans="3:10" ht="13" x14ac:dyDescent="0.15">
      <c r="C920" s="2"/>
      <c r="D920" s="2"/>
      <c r="E920" s="2"/>
      <c r="F920" s="2"/>
      <c r="G920" s="2"/>
      <c r="H920" s="2"/>
      <c r="I920" s="2"/>
      <c r="J920" s="2"/>
    </row>
    <row r="921" spans="3:10" ht="13" x14ac:dyDescent="0.15">
      <c r="C921" s="2"/>
      <c r="D921" s="2"/>
      <c r="E921" s="2"/>
      <c r="F921" s="2"/>
      <c r="G921" s="2"/>
      <c r="H921" s="2"/>
      <c r="I921" s="2"/>
      <c r="J921" s="2"/>
    </row>
    <row r="922" spans="3:10" ht="13" x14ac:dyDescent="0.15">
      <c r="C922" s="2"/>
      <c r="D922" s="2"/>
      <c r="E922" s="2"/>
      <c r="F922" s="2"/>
      <c r="G922" s="2"/>
      <c r="H922" s="2"/>
      <c r="I922" s="2"/>
      <c r="J922" s="2"/>
    </row>
    <row r="923" spans="3:10" ht="13" x14ac:dyDescent="0.15">
      <c r="C923" s="2"/>
      <c r="D923" s="2"/>
      <c r="E923" s="2"/>
      <c r="F923" s="2"/>
      <c r="G923" s="2"/>
      <c r="H923" s="2"/>
      <c r="I923" s="2"/>
      <c r="J923" s="2"/>
    </row>
    <row r="924" spans="3:10" ht="13" x14ac:dyDescent="0.15">
      <c r="C924" s="2"/>
      <c r="D924" s="2"/>
      <c r="E924" s="2"/>
      <c r="F924" s="2"/>
      <c r="G924" s="2"/>
      <c r="H924" s="2"/>
      <c r="I924" s="2"/>
      <c r="J924" s="2"/>
    </row>
    <row r="925" spans="3:10" ht="13" x14ac:dyDescent="0.15">
      <c r="C925" s="2"/>
      <c r="D925" s="2"/>
      <c r="E925" s="2"/>
      <c r="F925" s="2"/>
      <c r="G925" s="2"/>
      <c r="H925" s="2"/>
      <c r="I925" s="2"/>
      <c r="J925" s="2"/>
    </row>
    <row r="926" spans="3:10" ht="13" x14ac:dyDescent="0.15">
      <c r="C926" s="2"/>
      <c r="D926" s="2"/>
      <c r="E926" s="2"/>
      <c r="F926" s="2"/>
      <c r="G926" s="2"/>
      <c r="H926" s="2"/>
      <c r="I926" s="2"/>
      <c r="J926" s="2"/>
    </row>
    <row r="927" spans="3:10" ht="13" x14ac:dyDescent="0.15">
      <c r="C927" s="2"/>
      <c r="D927" s="2"/>
      <c r="E927" s="2"/>
      <c r="F927" s="2"/>
      <c r="G927" s="2"/>
      <c r="H927" s="2"/>
      <c r="I927" s="2"/>
      <c r="J927" s="2"/>
    </row>
    <row r="928" spans="3:10" ht="13" x14ac:dyDescent="0.15">
      <c r="C928" s="2"/>
      <c r="D928" s="2"/>
      <c r="E928" s="2"/>
      <c r="F928" s="2"/>
      <c r="G928" s="2"/>
      <c r="H928" s="2"/>
      <c r="I928" s="2"/>
      <c r="J928" s="2"/>
    </row>
    <row r="929" spans="3:10" ht="13" x14ac:dyDescent="0.15">
      <c r="C929" s="2"/>
      <c r="D929" s="2"/>
      <c r="E929" s="2"/>
      <c r="F929" s="2"/>
      <c r="G929" s="2"/>
      <c r="H929" s="2"/>
      <c r="I929" s="2"/>
      <c r="J929" s="2"/>
    </row>
    <row r="930" spans="3:10" ht="13" x14ac:dyDescent="0.15">
      <c r="C930" s="2"/>
      <c r="D930" s="2"/>
      <c r="E930" s="2"/>
      <c r="F930" s="2"/>
      <c r="G930" s="2"/>
      <c r="H930" s="2"/>
      <c r="I930" s="2"/>
      <c r="J930" s="2"/>
    </row>
    <row r="931" spans="3:10" ht="13" x14ac:dyDescent="0.15">
      <c r="C931" s="2"/>
      <c r="D931" s="2"/>
      <c r="E931" s="2"/>
      <c r="F931" s="2"/>
      <c r="G931" s="2"/>
      <c r="H931" s="2"/>
      <c r="I931" s="2"/>
      <c r="J931" s="2"/>
    </row>
    <row r="932" spans="3:10" ht="13" x14ac:dyDescent="0.15">
      <c r="C932" s="2"/>
      <c r="D932" s="2"/>
      <c r="E932" s="2"/>
      <c r="F932" s="2"/>
      <c r="G932" s="2"/>
      <c r="H932" s="2"/>
      <c r="I932" s="2"/>
      <c r="J932" s="2"/>
    </row>
    <row r="933" spans="3:10" ht="13" x14ac:dyDescent="0.15">
      <c r="C933" s="2"/>
      <c r="D933" s="2"/>
      <c r="E933" s="2"/>
      <c r="F933" s="2"/>
      <c r="G933" s="2"/>
      <c r="H933" s="2"/>
      <c r="I933" s="2"/>
      <c r="J933" s="2"/>
    </row>
    <row r="934" spans="3:10" ht="13" x14ac:dyDescent="0.15">
      <c r="C934" s="2"/>
      <c r="D934" s="2"/>
      <c r="E934" s="2"/>
      <c r="F934" s="2"/>
      <c r="G934" s="2"/>
      <c r="H934" s="2"/>
      <c r="I934" s="2"/>
      <c r="J934" s="2"/>
    </row>
    <row r="935" spans="3:10" ht="13" x14ac:dyDescent="0.15">
      <c r="C935" s="2"/>
      <c r="D935" s="2"/>
      <c r="E935" s="2"/>
      <c r="F935" s="2"/>
      <c r="G935" s="2"/>
      <c r="H935" s="2"/>
      <c r="I935" s="2"/>
      <c r="J935" s="2"/>
    </row>
    <row r="936" spans="3:10" ht="13" x14ac:dyDescent="0.15">
      <c r="C936" s="2"/>
      <c r="D936" s="2"/>
      <c r="E936" s="2"/>
      <c r="F936" s="2"/>
      <c r="G936" s="2"/>
      <c r="H936" s="2"/>
      <c r="I936" s="2"/>
      <c r="J936" s="2"/>
    </row>
    <row r="937" spans="3:10" ht="13" x14ac:dyDescent="0.15">
      <c r="C937" s="2"/>
      <c r="D937" s="2"/>
      <c r="E937" s="2"/>
      <c r="F937" s="2"/>
      <c r="G937" s="2"/>
      <c r="H937" s="2"/>
      <c r="I937" s="2"/>
      <c r="J937" s="2"/>
    </row>
    <row r="938" spans="3:10" ht="13" x14ac:dyDescent="0.15">
      <c r="C938" s="2"/>
      <c r="D938" s="2"/>
      <c r="E938" s="2"/>
      <c r="F938" s="2"/>
      <c r="G938" s="2"/>
      <c r="H938" s="2"/>
      <c r="I938" s="2"/>
      <c r="J938" s="2"/>
    </row>
    <row r="939" spans="3:10" ht="13" x14ac:dyDescent="0.15">
      <c r="C939" s="2"/>
      <c r="D939" s="2"/>
      <c r="E939" s="2"/>
      <c r="F939" s="2"/>
      <c r="G939" s="2"/>
      <c r="H939" s="2"/>
      <c r="I939" s="2"/>
      <c r="J939" s="2"/>
    </row>
    <row r="940" spans="3:10" ht="13" x14ac:dyDescent="0.15">
      <c r="C940" s="2"/>
      <c r="D940" s="2"/>
      <c r="E940" s="2"/>
      <c r="F940" s="2"/>
      <c r="G940" s="2"/>
      <c r="H940" s="2"/>
      <c r="I940" s="2"/>
      <c r="J940" s="2"/>
    </row>
    <row r="941" spans="3:10" ht="13" x14ac:dyDescent="0.15">
      <c r="C941" s="2"/>
      <c r="D941" s="2"/>
      <c r="E941" s="2"/>
      <c r="F941" s="2"/>
      <c r="G941" s="2"/>
      <c r="H941" s="2"/>
      <c r="I941" s="2"/>
      <c r="J941" s="2"/>
    </row>
    <row r="942" spans="3:10" ht="13" x14ac:dyDescent="0.15">
      <c r="C942" s="2"/>
      <c r="D942" s="2"/>
      <c r="E942" s="2"/>
      <c r="F942" s="2"/>
      <c r="G942" s="2"/>
      <c r="H942" s="2"/>
      <c r="I942" s="2"/>
      <c r="J942" s="2"/>
    </row>
    <row r="943" spans="3:10" ht="13" x14ac:dyDescent="0.15">
      <c r="C943" s="2"/>
      <c r="D943" s="2"/>
      <c r="E943" s="2"/>
      <c r="F943" s="2"/>
      <c r="G943" s="2"/>
      <c r="H943" s="2"/>
      <c r="I943" s="2"/>
      <c r="J943" s="2"/>
    </row>
    <row r="944" spans="3:10" ht="13" x14ac:dyDescent="0.15">
      <c r="C944" s="2"/>
      <c r="D944" s="2"/>
      <c r="E944" s="2"/>
      <c r="F944" s="2"/>
      <c r="G944" s="2"/>
      <c r="H944" s="2"/>
      <c r="I944" s="2"/>
      <c r="J944" s="2"/>
    </row>
    <row r="945" spans="3:10" ht="13" x14ac:dyDescent="0.15">
      <c r="C945" s="2"/>
      <c r="D945" s="2"/>
      <c r="E945" s="2"/>
      <c r="F945" s="2"/>
      <c r="G945" s="2"/>
      <c r="H945" s="2"/>
      <c r="I945" s="2"/>
      <c r="J945" s="2"/>
    </row>
    <row r="946" spans="3:10" ht="13" x14ac:dyDescent="0.15">
      <c r="C946" s="2"/>
      <c r="D946" s="2"/>
      <c r="E946" s="2"/>
      <c r="F946" s="2"/>
      <c r="G946" s="2"/>
      <c r="H946" s="2"/>
      <c r="I946" s="2"/>
      <c r="J946" s="2"/>
    </row>
    <row r="947" spans="3:10" ht="13" x14ac:dyDescent="0.15">
      <c r="C947" s="2"/>
      <c r="D947" s="2"/>
      <c r="E947" s="2"/>
      <c r="F947" s="2"/>
      <c r="G947" s="2"/>
      <c r="H947" s="2"/>
      <c r="I947" s="2"/>
      <c r="J947" s="2"/>
    </row>
    <row r="948" spans="3:10" ht="13" x14ac:dyDescent="0.15">
      <c r="C948" s="2"/>
      <c r="D948" s="2"/>
      <c r="E948" s="2"/>
      <c r="F948" s="2"/>
      <c r="G948" s="2"/>
      <c r="H948" s="2"/>
      <c r="I948" s="2"/>
      <c r="J948" s="2"/>
    </row>
    <row r="949" spans="3:10" ht="13" x14ac:dyDescent="0.15">
      <c r="C949" s="2"/>
      <c r="D949" s="2"/>
      <c r="E949" s="2"/>
      <c r="F949" s="2"/>
      <c r="G949" s="2"/>
      <c r="H949" s="2"/>
      <c r="I949" s="2"/>
      <c r="J949" s="2"/>
    </row>
    <row r="950" spans="3:10" ht="13" x14ac:dyDescent="0.15">
      <c r="C950" s="2"/>
      <c r="D950" s="2"/>
      <c r="E950" s="2"/>
      <c r="F950" s="2"/>
      <c r="G950" s="2"/>
      <c r="H950" s="2"/>
      <c r="I950" s="2"/>
      <c r="J950" s="2"/>
    </row>
    <row r="951" spans="3:10" ht="13" x14ac:dyDescent="0.15">
      <c r="C951" s="2"/>
      <c r="D951" s="2"/>
      <c r="E951" s="2"/>
      <c r="F951" s="2"/>
      <c r="G951" s="2"/>
      <c r="H951" s="2"/>
      <c r="I951" s="2"/>
      <c r="J951" s="2"/>
    </row>
    <row r="952" spans="3:10" ht="13" x14ac:dyDescent="0.15">
      <c r="C952" s="2"/>
      <c r="D952" s="2"/>
      <c r="E952" s="2"/>
      <c r="F952" s="2"/>
      <c r="G952" s="2"/>
      <c r="H952" s="2"/>
      <c r="I952" s="2"/>
      <c r="J952" s="2"/>
    </row>
    <row r="953" spans="3:10" ht="13" x14ac:dyDescent="0.15">
      <c r="C953" s="2"/>
      <c r="D953" s="2"/>
      <c r="E953" s="2"/>
      <c r="F953" s="2"/>
      <c r="G953" s="2"/>
      <c r="H953" s="2"/>
      <c r="I953" s="2"/>
      <c r="J953" s="2"/>
    </row>
    <row r="954" spans="3:10" ht="13" x14ac:dyDescent="0.15">
      <c r="C954" s="2"/>
      <c r="D954" s="2"/>
      <c r="E954" s="2"/>
      <c r="F954" s="2"/>
      <c r="G954" s="2"/>
      <c r="H954" s="2"/>
      <c r="I954" s="2"/>
      <c r="J954" s="2"/>
    </row>
    <row r="955" spans="3:10" ht="13" x14ac:dyDescent="0.15">
      <c r="C955" s="2"/>
      <c r="D955" s="2"/>
      <c r="E955" s="2"/>
      <c r="F955" s="2"/>
      <c r="G955" s="2"/>
      <c r="H955" s="2"/>
      <c r="I955" s="2"/>
      <c r="J955" s="2"/>
    </row>
    <row r="956" spans="3:10" ht="13" x14ac:dyDescent="0.15">
      <c r="C956" s="2"/>
      <c r="D956" s="2"/>
      <c r="E956" s="2"/>
      <c r="F956" s="2"/>
      <c r="G956" s="2"/>
      <c r="H956" s="2"/>
      <c r="I956" s="2"/>
      <c r="J956" s="2"/>
    </row>
    <row r="957" spans="3:10" ht="13" x14ac:dyDescent="0.15">
      <c r="C957" s="2"/>
      <c r="D957" s="2"/>
      <c r="E957" s="2"/>
      <c r="F957" s="2"/>
      <c r="G957" s="2"/>
      <c r="H957" s="2"/>
      <c r="I957" s="2"/>
      <c r="J957" s="2"/>
    </row>
    <row r="958" spans="3:10" ht="13" x14ac:dyDescent="0.15">
      <c r="C958" s="2"/>
      <c r="D958" s="2"/>
      <c r="E958" s="2"/>
      <c r="F958" s="2"/>
      <c r="G958" s="2"/>
      <c r="H958" s="2"/>
      <c r="I958" s="2"/>
      <c r="J958" s="2"/>
    </row>
    <row r="959" spans="3:10" ht="13" x14ac:dyDescent="0.15">
      <c r="C959" s="2"/>
      <c r="D959" s="2"/>
      <c r="E959" s="2"/>
      <c r="F959" s="2"/>
      <c r="G959" s="2"/>
      <c r="H959" s="2"/>
      <c r="I959" s="2"/>
      <c r="J959" s="2"/>
    </row>
    <row r="960" spans="3:10" ht="13" x14ac:dyDescent="0.15">
      <c r="C960" s="2"/>
      <c r="D960" s="2"/>
      <c r="E960" s="2"/>
      <c r="F960" s="2"/>
      <c r="G960" s="2"/>
      <c r="H960" s="2"/>
      <c r="I960" s="2"/>
      <c r="J960" s="2"/>
    </row>
    <row r="961" spans="3:10" ht="13" x14ac:dyDescent="0.15">
      <c r="C961" s="2"/>
      <c r="D961" s="2"/>
      <c r="E961" s="2"/>
      <c r="F961" s="2"/>
      <c r="G961" s="2"/>
      <c r="H961" s="2"/>
      <c r="I961" s="2"/>
      <c r="J961" s="2"/>
    </row>
    <row r="962" spans="3:10" ht="13" x14ac:dyDescent="0.15">
      <c r="C962" s="2"/>
      <c r="D962" s="2"/>
      <c r="E962" s="2"/>
      <c r="F962" s="2"/>
      <c r="G962" s="2"/>
      <c r="H962" s="2"/>
      <c r="I962" s="2"/>
      <c r="J962" s="2"/>
    </row>
    <row r="963" spans="3:10" ht="13" x14ac:dyDescent="0.15">
      <c r="C963" s="2"/>
      <c r="D963" s="2"/>
      <c r="E963" s="2"/>
      <c r="F963" s="2"/>
      <c r="G963" s="2"/>
      <c r="H963" s="2"/>
      <c r="I963" s="2"/>
      <c r="J963" s="2"/>
    </row>
    <row r="964" spans="3:10" ht="13" x14ac:dyDescent="0.15">
      <c r="C964" s="2"/>
      <c r="D964" s="2"/>
      <c r="E964" s="2"/>
      <c r="F964" s="2"/>
      <c r="G964" s="2"/>
      <c r="H964" s="2"/>
      <c r="I964" s="2"/>
      <c r="J964" s="2"/>
    </row>
    <row r="965" spans="3:10" ht="13" x14ac:dyDescent="0.15">
      <c r="C965" s="2"/>
      <c r="D965" s="2"/>
      <c r="E965" s="2"/>
      <c r="F965" s="2"/>
      <c r="G965" s="2"/>
      <c r="H965" s="2"/>
      <c r="I965" s="2"/>
      <c r="J965" s="2"/>
    </row>
    <row r="966" spans="3:10" ht="13" x14ac:dyDescent="0.15">
      <c r="C966" s="2"/>
      <c r="D966" s="2"/>
      <c r="E966" s="2"/>
      <c r="F966" s="2"/>
      <c r="G966" s="2"/>
      <c r="H966" s="2"/>
      <c r="I966" s="2"/>
      <c r="J966" s="2"/>
    </row>
    <row r="967" spans="3:10" ht="13" x14ac:dyDescent="0.15">
      <c r="C967" s="2"/>
      <c r="D967" s="2"/>
      <c r="E967" s="2"/>
      <c r="F967" s="2"/>
      <c r="G967" s="2"/>
      <c r="H967" s="2"/>
      <c r="I967" s="2"/>
      <c r="J967" s="2"/>
    </row>
    <row r="968" spans="3:10" ht="13" x14ac:dyDescent="0.15">
      <c r="C968" s="2"/>
      <c r="D968" s="2"/>
      <c r="E968" s="2"/>
      <c r="F968" s="2"/>
      <c r="G968" s="2"/>
      <c r="H968" s="2"/>
      <c r="I968" s="2"/>
      <c r="J968" s="2"/>
    </row>
    <row r="969" spans="3:10" ht="13" x14ac:dyDescent="0.15">
      <c r="C969" s="2"/>
      <c r="D969" s="2"/>
      <c r="E969" s="2"/>
      <c r="F969" s="2"/>
      <c r="G969" s="2"/>
      <c r="H969" s="2"/>
      <c r="I969" s="2"/>
      <c r="J969" s="2"/>
    </row>
    <row r="970" spans="3:10" ht="13" x14ac:dyDescent="0.15">
      <c r="C970" s="2"/>
      <c r="D970" s="2"/>
      <c r="E970" s="2"/>
      <c r="F970" s="2"/>
      <c r="G970" s="2"/>
      <c r="H970" s="2"/>
      <c r="I970" s="2"/>
      <c r="J970" s="2"/>
    </row>
    <row r="971" spans="3:10" ht="13" x14ac:dyDescent="0.15">
      <c r="C971" s="2"/>
      <c r="D971" s="2"/>
      <c r="E971" s="2"/>
      <c r="F971" s="2"/>
      <c r="G971" s="2"/>
      <c r="H971" s="2"/>
      <c r="I971" s="2"/>
      <c r="J971" s="2"/>
    </row>
    <row r="972" spans="3:10" ht="13" x14ac:dyDescent="0.15">
      <c r="C972" s="2"/>
      <c r="D972" s="2"/>
      <c r="E972" s="2"/>
      <c r="F972" s="2"/>
      <c r="G972" s="2"/>
      <c r="H972" s="2"/>
      <c r="I972" s="2"/>
      <c r="J972" s="2"/>
    </row>
    <row r="973" spans="3:10" ht="13" x14ac:dyDescent="0.15">
      <c r="C973" s="2"/>
      <c r="D973" s="2"/>
      <c r="E973" s="2"/>
      <c r="F973" s="2"/>
      <c r="G973" s="2"/>
      <c r="H973" s="2"/>
      <c r="I973" s="2"/>
      <c r="J973" s="2"/>
    </row>
    <row r="974" spans="3:10" ht="13" x14ac:dyDescent="0.15">
      <c r="C974" s="2"/>
      <c r="D974" s="2"/>
      <c r="E974" s="2"/>
      <c r="F974" s="2"/>
      <c r="G974" s="2"/>
      <c r="H974" s="2"/>
      <c r="I974" s="2"/>
      <c r="J974" s="2"/>
    </row>
    <row r="975" spans="3:10" ht="13" x14ac:dyDescent="0.15">
      <c r="C975" s="2"/>
      <c r="D975" s="2"/>
      <c r="E975" s="2"/>
      <c r="F975" s="2"/>
      <c r="G975" s="2"/>
      <c r="H975" s="2"/>
      <c r="I975" s="2"/>
      <c r="J975" s="2"/>
    </row>
    <row r="976" spans="3:10" ht="13" x14ac:dyDescent="0.15">
      <c r="C976" s="2"/>
      <c r="D976" s="2"/>
      <c r="E976" s="2"/>
      <c r="F976" s="2"/>
      <c r="G976" s="2"/>
      <c r="H976" s="2"/>
      <c r="I976" s="2"/>
      <c r="J976" s="2"/>
    </row>
    <row r="977" spans="3:10" ht="13" x14ac:dyDescent="0.15">
      <c r="C977" s="2"/>
      <c r="D977" s="2"/>
      <c r="E977" s="2"/>
      <c r="F977" s="2"/>
      <c r="G977" s="2"/>
      <c r="H977" s="2"/>
      <c r="I977" s="2"/>
      <c r="J977" s="2"/>
    </row>
    <row r="978" spans="3:10" ht="13" x14ac:dyDescent="0.15">
      <c r="C978" s="2"/>
      <c r="D978" s="2"/>
      <c r="E978" s="2"/>
      <c r="F978" s="2"/>
      <c r="G978" s="2"/>
      <c r="H978" s="2"/>
      <c r="I978" s="2"/>
      <c r="J978" s="2"/>
    </row>
    <row r="979" spans="3:10" ht="13" x14ac:dyDescent="0.15">
      <c r="C979" s="2"/>
      <c r="D979" s="2"/>
      <c r="E979" s="2"/>
      <c r="F979" s="2"/>
      <c r="G979" s="2"/>
      <c r="H979" s="2"/>
      <c r="I979" s="2"/>
      <c r="J979" s="2"/>
    </row>
    <row r="980" spans="3:10" ht="13" x14ac:dyDescent="0.15">
      <c r="C980" s="2"/>
      <c r="D980" s="2"/>
      <c r="E980" s="2"/>
      <c r="F980" s="2"/>
      <c r="G980" s="2"/>
      <c r="H980" s="2"/>
      <c r="I980" s="2"/>
      <c r="J980" s="2"/>
    </row>
    <row r="981" spans="3:10" ht="13" x14ac:dyDescent="0.15">
      <c r="C981" s="2"/>
      <c r="D981" s="2"/>
      <c r="E981" s="2"/>
      <c r="F981" s="2"/>
      <c r="G981" s="2"/>
      <c r="H981" s="2"/>
      <c r="I981" s="2"/>
      <c r="J981" s="2"/>
    </row>
    <row r="982" spans="3:10" ht="13" x14ac:dyDescent="0.15">
      <c r="C982" s="2"/>
      <c r="D982" s="2"/>
      <c r="E982" s="2"/>
      <c r="F982" s="2"/>
      <c r="G982" s="2"/>
      <c r="H982" s="2"/>
      <c r="I982" s="2"/>
      <c r="J982" s="2"/>
    </row>
    <row r="983" spans="3:10" ht="13" x14ac:dyDescent="0.15">
      <c r="C983" s="2"/>
      <c r="D983" s="2"/>
      <c r="E983" s="2"/>
      <c r="F983" s="2"/>
      <c r="G983" s="2"/>
      <c r="H983" s="2"/>
      <c r="I983" s="2"/>
      <c r="J983" s="2"/>
    </row>
    <row r="984" spans="3:10" ht="13" x14ac:dyDescent="0.15">
      <c r="C984" s="2"/>
      <c r="D984" s="2"/>
      <c r="E984" s="2"/>
      <c r="F984" s="2"/>
      <c r="G984" s="2"/>
      <c r="H984" s="2"/>
      <c r="I984" s="2"/>
      <c r="J984" s="2"/>
    </row>
    <row r="985" spans="3:10" ht="13" x14ac:dyDescent="0.15">
      <c r="C985" s="2"/>
      <c r="D985" s="2"/>
      <c r="E985" s="2"/>
      <c r="F985" s="2"/>
      <c r="G985" s="2"/>
      <c r="H985" s="2"/>
      <c r="I985" s="2"/>
      <c r="J985" s="2"/>
    </row>
    <row r="986" spans="3:10" ht="13" x14ac:dyDescent="0.15">
      <c r="C986" s="2"/>
      <c r="D986" s="2"/>
      <c r="E986" s="2"/>
      <c r="F986" s="2"/>
      <c r="G986" s="2"/>
      <c r="H986" s="2"/>
      <c r="I986" s="2"/>
      <c r="J986" s="2"/>
    </row>
    <row r="987" spans="3:10" ht="13" x14ac:dyDescent="0.15">
      <c r="C987" s="2"/>
      <c r="D987" s="2"/>
      <c r="E987" s="2"/>
      <c r="F987" s="2"/>
      <c r="G987" s="2"/>
      <c r="H987" s="2"/>
      <c r="I987" s="2"/>
      <c r="J987" s="2"/>
    </row>
    <row r="988" spans="3:10" ht="13" x14ac:dyDescent="0.15">
      <c r="C988" s="2"/>
      <c r="D988" s="2"/>
      <c r="E988" s="2"/>
      <c r="F988" s="2"/>
      <c r="G988" s="2"/>
      <c r="H988" s="2"/>
      <c r="I988" s="2"/>
      <c r="J988" s="2"/>
    </row>
    <row r="989" spans="3:10" ht="13" x14ac:dyDescent="0.15">
      <c r="C989" s="2"/>
      <c r="D989" s="2"/>
      <c r="E989" s="2"/>
      <c r="F989" s="2"/>
      <c r="G989" s="2"/>
      <c r="H989" s="2"/>
      <c r="I989" s="2"/>
      <c r="J989" s="2"/>
    </row>
    <row r="990" spans="3:10" ht="13" x14ac:dyDescent="0.15">
      <c r="C990" s="2"/>
      <c r="D990" s="2"/>
      <c r="E990" s="2"/>
      <c r="F990" s="2"/>
      <c r="G990" s="2"/>
      <c r="H990" s="2"/>
      <c r="I990" s="2"/>
      <c r="J990" s="2"/>
    </row>
    <row r="991" spans="3:10" ht="13" x14ac:dyDescent="0.15">
      <c r="C991" s="2"/>
      <c r="D991" s="2"/>
      <c r="E991" s="2"/>
      <c r="F991" s="2"/>
      <c r="G991" s="2"/>
      <c r="H991" s="2"/>
      <c r="I991" s="2"/>
      <c r="J991" s="2"/>
    </row>
    <row r="992" spans="3:10" ht="13" x14ac:dyDescent="0.15">
      <c r="C992" s="2"/>
      <c r="D992" s="2"/>
      <c r="E992" s="2"/>
      <c r="F992" s="2"/>
      <c r="G992" s="2"/>
      <c r="H992" s="2"/>
      <c r="I992" s="2"/>
      <c r="J992" s="2"/>
    </row>
    <row r="993" spans="3:10" ht="13" x14ac:dyDescent="0.15">
      <c r="C993" s="2"/>
      <c r="D993" s="2"/>
      <c r="E993" s="2"/>
      <c r="F993" s="2"/>
      <c r="G993" s="2"/>
      <c r="H993" s="2"/>
      <c r="I993" s="2"/>
      <c r="J993" s="2"/>
    </row>
    <row r="994" spans="3:10" ht="13" x14ac:dyDescent="0.15">
      <c r="C994" s="2"/>
      <c r="D994" s="2"/>
      <c r="E994" s="2"/>
      <c r="F994" s="2"/>
      <c r="G994" s="2"/>
      <c r="H994" s="2"/>
      <c r="I994" s="2"/>
      <c r="J994" s="2"/>
    </row>
    <row r="995" spans="3:10" ht="13" x14ac:dyDescent="0.15">
      <c r="C995" s="2"/>
      <c r="D995" s="2"/>
      <c r="E995" s="2"/>
      <c r="F995" s="2"/>
      <c r="G995" s="2"/>
      <c r="H995" s="2"/>
      <c r="I995" s="2"/>
      <c r="J995" s="2"/>
    </row>
    <row r="996" spans="3:10" ht="13" x14ac:dyDescent="0.15">
      <c r="C996" s="2"/>
      <c r="D996" s="2"/>
      <c r="E996" s="2"/>
      <c r="F996" s="2"/>
      <c r="G996" s="2"/>
      <c r="H996" s="2"/>
      <c r="I996" s="2"/>
      <c r="J996" s="2"/>
    </row>
    <row r="997" spans="3:10" ht="13" x14ac:dyDescent="0.15">
      <c r="C997" s="2"/>
      <c r="D997" s="2"/>
      <c r="E997" s="2"/>
      <c r="F997" s="2"/>
      <c r="G997" s="2"/>
      <c r="H997" s="2"/>
      <c r="I997" s="2"/>
      <c r="J997" s="2"/>
    </row>
    <row r="998" spans="3:10" ht="13" x14ac:dyDescent="0.15">
      <c r="C998" s="2"/>
      <c r="D998" s="2"/>
      <c r="E998" s="2"/>
      <c r="F998" s="2"/>
      <c r="G998" s="2"/>
      <c r="H998" s="2"/>
      <c r="I998" s="2"/>
      <c r="J998" s="2"/>
    </row>
    <row r="999" spans="3:10" ht="13" x14ac:dyDescent="0.15">
      <c r="C999" s="2"/>
      <c r="D999" s="2"/>
      <c r="E999" s="2"/>
      <c r="F999" s="2"/>
      <c r="G999" s="2"/>
      <c r="H999" s="2"/>
      <c r="I999" s="2"/>
      <c r="J999" s="2"/>
    </row>
    <row r="1000" spans="3:10" ht="13" x14ac:dyDescent="0.15">
      <c r="C1000" s="2"/>
      <c r="D1000" s="2"/>
      <c r="E1000" s="2"/>
      <c r="F1000" s="2"/>
      <c r="G1000" s="2"/>
      <c r="H1000" s="2"/>
      <c r="I1000" s="2"/>
      <c r="J1000" s="2"/>
    </row>
    <row r="1001" spans="3:10" ht="13" x14ac:dyDescent="0.15">
      <c r="C1001" s="2"/>
      <c r="D1001" s="2"/>
      <c r="E1001" s="2"/>
      <c r="F1001" s="2"/>
      <c r="G1001" s="2"/>
      <c r="H1001" s="2"/>
      <c r="I1001" s="2"/>
      <c r="J1001" s="2"/>
    </row>
    <row r="1002" spans="3:10" ht="13" x14ac:dyDescent="0.15">
      <c r="C1002" s="2"/>
      <c r="D1002" s="2"/>
      <c r="E1002" s="2"/>
      <c r="F1002" s="2"/>
      <c r="G1002" s="2"/>
      <c r="H1002" s="2"/>
      <c r="I1002" s="2"/>
      <c r="J1002" s="2"/>
    </row>
    <row r="1003" spans="3:10" ht="13" x14ac:dyDescent="0.15">
      <c r="C1003" s="2"/>
      <c r="D1003" s="2"/>
      <c r="E1003" s="2"/>
      <c r="F1003" s="2"/>
      <c r="G1003" s="2"/>
      <c r="H1003" s="2"/>
      <c r="I1003" s="2"/>
      <c r="J1003" s="2"/>
    </row>
    <row r="1004" spans="3:10" ht="13" x14ac:dyDescent="0.15">
      <c r="C1004" s="2"/>
      <c r="D1004" s="2"/>
      <c r="E1004" s="2"/>
      <c r="F1004" s="2"/>
      <c r="G1004" s="2"/>
      <c r="H1004" s="2"/>
      <c r="I1004" s="2"/>
      <c r="J1004" s="2"/>
    </row>
  </sheetData>
  <printOptions horizontalCentered="1" gridLines="1"/>
  <pageMargins left="0.7" right="0.7" top="0.75" bottom="0.75" header="0" footer="0"/>
  <pageSetup pageOrder="overThenDown" orientation="landscape" cellComments="atEnd"/>
  <tableParts count="15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 summaryRight="0"/>
  </sheetPr>
  <dimension ref="B1:L1000"/>
  <sheetViews>
    <sheetView workbookViewId="0"/>
  </sheetViews>
  <sheetFormatPr baseColWidth="10" defaultColWidth="12.6640625" defaultRowHeight="15.75" customHeight="1" x14ac:dyDescent="0.15"/>
  <cols>
    <col min="1" max="3" width="12.6640625" customWidth="1"/>
    <col min="4" max="4" width="10.5" customWidth="1"/>
    <col min="5" max="6" width="12.6640625" customWidth="1"/>
    <col min="8" max="8" width="10.33203125" customWidth="1"/>
    <col min="12" max="12" width="13.33203125" customWidth="1"/>
  </cols>
  <sheetData>
    <row r="1" spans="2:12" ht="15.75" customHeight="1" x14ac:dyDescent="0.15">
      <c r="B1" s="19" t="s">
        <v>113</v>
      </c>
      <c r="D1" s="40"/>
      <c r="F1" s="19" t="s">
        <v>113</v>
      </c>
      <c r="H1" s="40"/>
      <c r="J1" s="19" t="s">
        <v>113</v>
      </c>
      <c r="L1" s="40"/>
    </row>
    <row r="2" spans="2:12" ht="15.75" customHeight="1" x14ac:dyDescent="0.15">
      <c r="B2" s="19" t="s">
        <v>217</v>
      </c>
      <c r="C2" s="19" t="s">
        <v>218</v>
      </c>
      <c r="D2" s="40" t="s">
        <v>219</v>
      </c>
      <c r="F2" s="19" t="s">
        <v>217</v>
      </c>
      <c r="G2" s="19" t="s">
        <v>218</v>
      </c>
      <c r="H2" s="40" t="s">
        <v>220</v>
      </c>
      <c r="J2" s="19" t="s">
        <v>217</v>
      </c>
      <c r="K2" s="19" t="s">
        <v>218</v>
      </c>
      <c r="L2" s="40" t="s">
        <v>221</v>
      </c>
    </row>
    <row r="3" spans="2:12" ht="15.75" customHeight="1" x14ac:dyDescent="0.15">
      <c r="B3" s="40">
        <v>0.01</v>
      </c>
      <c r="C3" s="40">
        <v>30</v>
      </c>
      <c r="D3" s="40">
        <v>0.4</v>
      </c>
      <c r="F3" s="40">
        <v>0.01</v>
      </c>
      <c r="G3" s="40">
        <v>30</v>
      </c>
      <c r="H3" s="40">
        <v>0.1</v>
      </c>
      <c r="J3" s="40">
        <v>0.01</v>
      </c>
      <c r="K3" s="40">
        <v>30</v>
      </c>
      <c r="L3" s="40">
        <v>0.5</v>
      </c>
    </row>
    <row r="4" spans="2:12" ht="15.75" customHeight="1" x14ac:dyDescent="0.15">
      <c r="B4" s="40">
        <v>30.01</v>
      </c>
      <c r="C4" s="40">
        <v>50</v>
      </c>
      <c r="D4" s="40">
        <v>0.7</v>
      </c>
      <c r="F4" s="40">
        <v>30.01</v>
      </c>
      <c r="G4" s="40">
        <v>50</v>
      </c>
      <c r="H4" s="40">
        <v>0.2</v>
      </c>
      <c r="J4" s="40">
        <v>30.01</v>
      </c>
      <c r="K4" s="40">
        <v>50</v>
      </c>
      <c r="L4" s="40">
        <v>0.89999999999999991</v>
      </c>
    </row>
    <row r="5" spans="2:12" ht="15.75" customHeight="1" x14ac:dyDescent="0.15">
      <c r="B5" s="40">
        <v>50.01</v>
      </c>
      <c r="C5" s="40">
        <v>70</v>
      </c>
      <c r="D5" s="40">
        <v>1.1000000000000001</v>
      </c>
      <c r="F5" s="40">
        <v>50.01</v>
      </c>
      <c r="G5" s="40">
        <v>70</v>
      </c>
      <c r="H5" s="40">
        <v>0.3</v>
      </c>
      <c r="J5" s="40">
        <v>50.01</v>
      </c>
      <c r="K5" s="40">
        <v>70</v>
      </c>
      <c r="L5" s="40">
        <v>1.4000000000000001</v>
      </c>
    </row>
    <row r="6" spans="2:12" ht="15.75" customHeight="1" x14ac:dyDescent="0.15">
      <c r="B6" s="40">
        <v>70.010000000000005</v>
      </c>
      <c r="C6" s="40">
        <v>100</v>
      </c>
      <c r="D6" s="40">
        <v>1.5</v>
      </c>
      <c r="F6" s="40">
        <v>70.010000000000005</v>
      </c>
      <c r="G6" s="40">
        <v>100</v>
      </c>
      <c r="H6" s="40">
        <v>0.4</v>
      </c>
      <c r="J6" s="40">
        <v>70.010000000000005</v>
      </c>
      <c r="K6" s="40">
        <v>100</v>
      </c>
      <c r="L6" s="40">
        <v>1.9</v>
      </c>
    </row>
    <row r="7" spans="2:12" ht="15.75" customHeight="1" x14ac:dyDescent="0.15">
      <c r="B7" s="40">
        <v>100.01</v>
      </c>
      <c r="C7" s="40">
        <v>140</v>
      </c>
      <c r="D7" s="40">
        <v>2.1</v>
      </c>
      <c r="F7" s="40">
        <v>100.01</v>
      </c>
      <c r="G7" s="40">
        <v>140</v>
      </c>
      <c r="H7" s="40">
        <v>0.6</v>
      </c>
      <c r="J7" s="40">
        <v>100.01</v>
      </c>
      <c r="K7" s="40">
        <v>140</v>
      </c>
      <c r="L7" s="40">
        <v>2.7</v>
      </c>
    </row>
    <row r="8" spans="2:12" ht="15.75" customHeight="1" x14ac:dyDescent="0.15">
      <c r="B8" s="40">
        <v>140.01</v>
      </c>
      <c r="C8" s="40">
        <v>200</v>
      </c>
      <c r="D8" s="40">
        <v>2.95</v>
      </c>
      <c r="F8" s="40">
        <v>140.01</v>
      </c>
      <c r="G8" s="40">
        <v>200</v>
      </c>
      <c r="H8" s="40">
        <v>0.85</v>
      </c>
      <c r="J8" s="40">
        <v>140.01</v>
      </c>
      <c r="K8" s="40">
        <v>200</v>
      </c>
      <c r="L8" s="40">
        <v>3.8000000000000003</v>
      </c>
    </row>
    <row r="9" spans="2:12" ht="15.75" customHeight="1" x14ac:dyDescent="0.15">
      <c r="B9" s="40">
        <v>200.01</v>
      </c>
      <c r="C9" s="40">
        <v>300</v>
      </c>
      <c r="D9" s="40">
        <v>4.3499999999999996</v>
      </c>
      <c r="F9" s="40">
        <v>200.01</v>
      </c>
      <c r="G9" s="40">
        <v>300</v>
      </c>
      <c r="H9" s="40">
        <v>1.25</v>
      </c>
      <c r="J9" s="40">
        <v>200.01</v>
      </c>
      <c r="K9" s="40">
        <v>300</v>
      </c>
      <c r="L9" s="40">
        <v>5.6</v>
      </c>
    </row>
    <row r="10" spans="2:12" ht="15.75" customHeight="1" x14ac:dyDescent="0.15">
      <c r="B10" s="40">
        <v>300.01</v>
      </c>
      <c r="C10" s="40">
        <v>400</v>
      </c>
      <c r="D10" s="40">
        <v>6.15</v>
      </c>
      <c r="F10" s="40">
        <v>300.01</v>
      </c>
      <c r="G10" s="40">
        <v>400</v>
      </c>
      <c r="H10" s="40">
        <v>1.75</v>
      </c>
      <c r="J10" s="40">
        <v>300.01</v>
      </c>
      <c r="K10" s="40">
        <v>400</v>
      </c>
      <c r="L10" s="40">
        <v>7.9</v>
      </c>
    </row>
    <row r="11" spans="2:12" ht="15.75" customHeight="1" x14ac:dyDescent="0.15">
      <c r="B11" s="40">
        <v>400.01</v>
      </c>
      <c r="C11" s="40">
        <v>500</v>
      </c>
      <c r="D11" s="40">
        <v>7.85</v>
      </c>
      <c r="F11" s="40">
        <v>400.01</v>
      </c>
      <c r="G11" s="40">
        <v>500</v>
      </c>
      <c r="H11" s="40">
        <v>2.25</v>
      </c>
      <c r="J11" s="40">
        <v>400.01</v>
      </c>
      <c r="K11" s="40">
        <v>500</v>
      </c>
      <c r="L11" s="40">
        <v>10.1</v>
      </c>
    </row>
    <row r="12" spans="2:12" ht="15.75" customHeight="1" x14ac:dyDescent="0.15">
      <c r="B12" s="40">
        <v>500.01</v>
      </c>
      <c r="C12" s="40">
        <v>600</v>
      </c>
      <c r="D12" s="40">
        <v>9.65</v>
      </c>
      <c r="F12" s="40">
        <v>500.01</v>
      </c>
      <c r="G12" s="40">
        <v>600</v>
      </c>
      <c r="H12" s="40">
        <v>2.75</v>
      </c>
      <c r="J12" s="40">
        <v>500.01</v>
      </c>
      <c r="K12" s="40">
        <v>600</v>
      </c>
      <c r="L12" s="40">
        <v>12.4</v>
      </c>
    </row>
    <row r="13" spans="2:12" ht="15.75" customHeight="1" x14ac:dyDescent="0.15">
      <c r="B13" s="40">
        <v>600.01</v>
      </c>
      <c r="C13" s="40">
        <v>700</v>
      </c>
      <c r="D13" s="40">
        <v>11.35</v>
      </c>
      <c r="F13" s="40">
        <v>600.01</v>
      </c>
      <c r="G13" s="40">
        <v>700</v>
      </c>
      <c r="H13" s="40">
        <v>3.25</v>
      </c>
      <c r="J13" s="40">
        <v>600.01</v>
      </c>
      <c r="K13" s="40">
        <v>700</v>
      </c>
      <c r="L13" s="40">
        <v>14.6</v>
      </c>
    </row>
    <row r="14" spans="2:12" ht="15.75" customHeight="1" x14ac:dyDescent="0.15">
      <c r="B14" s="40">
        <v>700.01</v>
      </c>
      <c r="C14" s="40">
        <v>800</v>
      </c>
      <c r="D14" s="40">
        <v>13.15</v>
      </c>
      <c r="F14" s="40">
        <v>700.01</v>
      </c>
      <c r="G14" s="40">
        <v>800</v>
      </c>
      <c r="H14" s="40">
        <v>3.75</v>
      </c>
      <c r="J14" s="40">
        <v>700.01</v>
      </c>
      <c r="K14" s="40">
        <v>800</v>
      </c>
      <c r="L14" s="40">
        <v>16.899999999999999</v>
      </c>
    </row>
    <row r="15" spans="2:12" ht="15.75" customHeight="1" x14ac:dyDescent="0.15">
      <c r="B15" s="40">
        <v>800.01</v>
      </c>
      <c r="C15" s="40">
        <v>900</v>
      </c>
      <c r="D15" s="40">
        <v>14.85</v>
      </c>
      <c r="F15" s="40">
        <v>800.01</v>
      </c>
      <c r="G15" s="40">
        <v>900</v>
      </c>
      <c r="H15" s="40">
        <v>4.25</v>
      </c>
      <c r="J15" s="40">
        <v>800.01</v>
      </c>
      <c r="K15" s="40">
        <v>900</v>
      </c>
      <c r="L15" s="40">
        <v>19.100000000000001</v>
      </c>
    </row>
    <row r="16" spans="2:12" ht="15.75" customHeight="1" x14ac:dyDescent="0.15">
      <c r="B16" s="40">
        <v>900.01</v>
      </c>
      <c r="C16" s="40">
        <v>1000</v>
      </c>
      <c r="D16" s="40">
        <v>16.649999999999999</v>
      </c>
      <c r="F16" s="40">
        <v>900.01</v>
      </c>
      <c r="G16" s="40">
        <v>1000</v>
      </c>
      <c r="H16" s="40">
        <v>4.75</v>
      </c>
      <c r="J16" s="40">
        <v>900.01</v>
      </c>
      <c r="K16" s="40">
        <v>1000</v>
      </c>
      <c r="L16" s="40">
        <v>21.4</v>
      </c>
    </row>
    <row r="17" spans="2:12" ht="15.75" customHeight="1" x14ac:dyDescent="0.15">
      <c r="B17" s="40">
        <v>1000.01</v>
      </c>
      <c r="C17" s="40">
        <v>1100</v>
      </c>
      <c r="D17" s="40">
        <v>18.350000000000001</v>
      </c>
      <c r="F17" s="40">
        <v>1000.01</v>
      </c>
      <c r="G17" s="40">
        <v>1100</v>
      </c>
      <c r="H17" s="40">
        <v>5.25</v>
      </c>
      <c r="J17" s="40">
        <v>1000.01</v>
      </c>
      <c r="K17" s="40">
        <v>1100</v>
      </c>
      <c r="L17" s="40">
        <v>23.6</v>
      </c>
    </row>
    <row r="18" spans="2:12" ht="15.75" customHeight="1" x14ac:dyDescent="0.15">
      <c r="B18" s="40">
        <v>1100.01</v>
      </c>
      <c r="C18" s="40">
        <v>1200</v>
      </c>
      <c r="D18" s="40">
        <v>20.149999999999999</v>
      </c>
      <c r="F18" s="40">
        <v>1100.01</v>
      </c>
      <c r="G18" s="40">
        <v>1200</v>
      </c>
      <c r="H18" s="40">
        <v>5.75</v>
      </c>
      <c r="J18" s="40">
        <v>1100.01</v>
      </c>
      <c r="K18" s="40">
        <v>1200</v>
      </c>
      <c r="L18" s="40">
        <v>25.9</v>
      </c>
    </row>
    <row r="19" spans="2:12" ht="15.75" customHeight="1" x14ac:dyDescent="0.15">
      <c r="B19" s="40">
        <v>1200.01</v>
      </c>
      <c r="C19" s="40">
        <v>1300</v>
      </c>
      <c r="D19" s="40">
        <v>21.85</v>
      </c>
      <c r="F19" s="40">
        <v>1200.01</v>
      </c>
      <c r="G19" s="40">
        <v>1300</v>
      </c>
      <c r="H19" s="40">
        <v>6.25</v>
      </c>
      <c r="J19" s="40">
        <v>1200.01</v>
      </c>
      <c r="K19" s="40">
        <v>1300</v>
      </c>
      <c r="L19" s="40">
        <v>28.1</v>
      </c>
    </row>
    <row r="20" spans="2:12" ht="15.75" customHeight="1" x14ac:dyDescent="0.15">
      <c r="B20" s="40">
        <v>1300.01</v>
      </c>
      <c r="C20" s="40">
        <v>1400</v>
      </c>
      <c r="D20" s="40">
        <v>23.65</v>
      </c>
      <c r="F20" s="40">
        <v>1300.01</v>
      </c>
      <c r="G20" s="40">
        <v>1400</v>
      </c>
      <c r="H20" s="40">
        <v>6.75</v>
      </c>
      <c r="J20" s="40">
        <v>1300.01</v>
      </c>
      <c r="K20" s="40">
        <v>1400</v>
      </c>
      <c r="L20" s="40">
        <v>30.4</v>
      </c>
    </row>
    <row r="21" spans="2:12" ht="15.75" customHeight="1" x14ac:dyDescent="0.15">
      <c r="B21" s="40">
        <v>1400.01</v>
      </c>
      <c r="C21" s="40">
        <v>1500</v>
      </c>
      <c r="D21" s="40">
        <v>25.35</v>
      </c>
      <c r="F21" s="40">
        <v>1400.01</v>
      </c>
      <c r="G21" s="40">
        <v>1500</v>
      </c>
      <c r="H21" s="40">
        <v>7.25</v>
      </c>
      <c r="J21" s="40">
        <v>1400.01</v>
      </c>
      <c r="K21" s="40">
        <v>1500</v>
      </c>
      <c r="L21" s="40">
        <v>32.6</v>
      </c>
    </row>
    <row r="22" spans="2:12" ht="15.75" customHeight="1" x14ac:dyDescent="0.15">
      <c r="B22" s="40">
        <v>1500.01</v>
      </c>
      <c r="C22" s="40">
        <v>1600</v>
      </c>
      <c r="D22" s="40">
        <v>27.15</v>
      </c>
      <c r="F22" s="40">
        <v>1500.01</v>
      </c>
      <c r="G22" s="40">
        <v>1600</v>
      </c>
      <c r="H22" s="40">
        <v>7.75</v>
      </c>
      <c r="J22" s="40">
        <v>1500.01</v>
      </c>
      <c r="K22" s="40">
        <v>1600</v>
      </c>
      <c r="L22" s="40">
        <v>34.9</v>
      </c>
    </row>
    <row r="23" spans="2:12" ht="15.75" customHeight="1" x14ac:dyDescent="0.15">
      <c r="B23" s="40">
        <v>1600.01</v>
      </c>
      <c r="C23" s="40">
        <v>1700</v>
      </c>
      <c r="D23" s="40">
        <v>28.85</v>
      </c>
      <c r="F23" s="40">
        <v>1600.01</v>
      </c>
      <c r="G23" s="40">
        <v>1700</v>
      </c>
      <c r="H23" s="40">
        <v>8.25</v>
      </c>
      <c r="J23" s="40">
        <v>1600.01</v>
      </c>
      <c r="K23" s="40">
        <v>1700</v>
      </c>
      <c r="L23" s="40">
        <v>37.1</v>
      </c>
    </row>
    <row r="24" spans="2:12" ht="15.75" customHeight="1" x14ac:dyDescent="0.15">
      <c r="B24" s="40">
        <v>1700.01</v>
      </c>
      <c r="C24" s="40">
        <v>1800</v>
      </c>
      <c r="D24" s="40">
        <v>30.65</v>
      </c>
      <c r="F24" s="40">
        <v>1700.01</v>
      </c>
      <c r="G24" s="40">
        <v>1800</v>
      </c>
      <c r="H24" s="40">
        <v>8.75</v>
      </c>
      <c r="J24" s="40">
        <v>1700.01</v>
      </c>
      <c r="K24" s="40">
        <v>1800</v>
      </c>
      <c r="L24" s="40">
        <v>39.4</v>
      </c>
    </row>
    <row r="25" spans="2:12" ht="15.75" customHeight="1" x14ac:dyDescent="0.15">
      <c r="B25" s="40">
        <v>1800.01</v>
      </c>
      <c r="C25" s="40">
        <v>1900</v>
      </c>
      <c r="D25" s="40">
        <v>32.35</v>
      </c>
      <c r="F25" s="40">
        <v>1800.01</v>
      </c>
      <c r="G25" s="40">
        <v>1900</v>
      </c>
      <c r="H25" s="40">
        <v>9.25</v>
      </c>
      <c r="J25" s="40">
        <v>1800.01</v>
      </c>
      <c r="K25" s="40">
        <v>1900</v>
      </c>
      <c r="L25" s="40">
        <v>41.6</v>
      </c>
    </row>
    <row r="26" spans="2:12" ht="15.75" customHeight="1" x14ac:dyDescent="0.15">
      <c r="B26" s="40">
        <v>1900.01</v>
      </c>
      <c r="C26" s="40">
        <v>2000</v>
      </c>
      <c r="D26" s="40">
        <v>34.15</v>
      </c>
      <c r="F26" s="40">
        <v>1900.01</v>
      </c>
      <c r="G26" s="40">
        <v>2000</v>
      </c>
      <c r="H26" s="40">
        <v>9.75</v>
      </c>
      <c r="J26" s="40">
        <v>1900.01</v>
      </c>
      <c r="K26" s="40">
        <v>2000</v>
      </c>
      <c r="L26" s="40">
        <v>43.9</v>
      </c>
    </row>
    <row r="27" spans="2:12" ht="15.75" customHeight="1" x14ac:dyDescent="0.15">
      <c r="B27" s="40">
        <v>2000.01</v>
      </c>
      <c r="C27" s="40">
        <v>2100</v>
      </c>
      <c r="D27" s="40">
        <v>35.85</v>
      </c>
      <c r="F27" s="40">
        <v>2000.01</v>
      </c>
      <c r="G27" s="40">
        <v>2100</v>
      </c>
      <c r="H27" s="40">
        <v>10.25</v>
      </c>
      <c r="J27" s="40">
        <v>2000.01</v>
      </c>
      <c r="K27" s="40">
        <v>2100</v>
      </c>
      <c r="L27" s="40">
        <v>46.1</v>
      </c>
    </row>
    <row r="28" spans="2:12" ht="15.75" customHeight="1" x14ac:dyDescent="0.15">
      <c r="B28" s="40">
        <v>2100.0100000000002</v>
      </c>
      <c r="C28" s="40">
        <v>2200</v>
      </c>
      <c r="D28" s="40">
        <v>37.65</v>
      </c>
      <c r="F28" s="40">
        <v>2100.0100000000002</v>
      </c>
      <c r="G28" s="40">
        <v>2200</v>
      </c>
      <c r="H28" s="40">
        <v>10.75</v>
      </c>
      <c r="J28" s="40">
        <v>2100.0100000000002</v>
      </c>
      <c r="K28" s="40">
        <v>2200</v>
      </c>
      <c r="L28" s="40">
        <v>48.4</v>
      </c>
    </row>
    <row r="29" spans="2:12" ht="15.75" customHeight="1" x14ac:dyDescent="0.15">
      <c r="B29" s="40">
        <v>2200.0100000000002</v>
      </c>
      <c r="C29" s="40">
        <v>2300</v>
      </c>
      <c r="D29" s="40">
        <v>39.35</v>
      </c>
      <c r="F29" s="40">
        <v>2200.0100000000002</v>
      </c>
      <c r="G29" s="40">
        <v>2300</v>
      </c>
      <c r="H29" s="40">
        <v>11.25</v>
      </c>
      <c r="J29" s="40">
        <v>2200.0100000000002</v>
      </c>
      <c r="K29" s="40">
        <v>2300</v>
      </c>
      <c r="L29" s="40">
        <v>50.6</v>
      </c>
    </row>
    <row r="30" spans="2:12" ht="15.75" customHeight="1" x14ac:dyDescent="0.15">
      <c r="B30" s="40">
        <v>2300.0100000000002</v>
      </c>
      <c r="C30" s="40">
        <v>2400</v>
      </c>
      <c r="D30" s="40">
        <v>41.15</v>
      </c>
      <c r="F30" s="40">
        <v>2300.0100000000002</v>
      </c>
      <c r="G30" s="40">
        <v>2400</v>
      </c>
      <c r="H30" s="40">
        <v>11.75</v>
      </c>
      <c r="J30" s="40">
        <v>2300.0100000000002</v>
      </c>
      <c r="K30" s="40">
        <v>2400</v>
      </c>
      <c r="L30" s="40">
        <v>52.9</v>
      </c>
    </row>
    <row r="31" spans="2:12" ht="15.75" customHeight="1" x14ac:dyDescent="0.15">
      <c r="B31" s="40">
        <v>2400.0100000000002</v>
      </c>
      <c r="C31" s="40">
        <v>2500</v>
      </c>
      <c r="D31" s="40">
        <v>42.85</v>
      </c>
      <c r="F31" s="40">
        <v>2400.0100000000002</v>
      </c>
      <c r="G31" s="40">
        <v>2500</v>
      </c>
      <c r="H31" s="40">
        <v>12.25</v>
      </c>
      <c r="J31" s="40">
        <v>2400.0100000000002</v>
      </c>
      <c r="K31" s="40">
        <v>2500</v>
      </c>
      <c r="L31" s="40">
        <v>55.1</v>
      </c>
    </row>
    <row r="32" spans="2:12" ht="15.75" customHeight="1" x14ac:dyDescent="0.15">
      <c r="B32" s="40">
        <v>2500.0100000000002</v>
      </c>
      <c r="C32" s="40">
        <v>2600</v>
      </c>
      <c r="D32" s="40">
        <v>44.65</v>
      </c>
      <c r="F32" s="40">
        <v>2500.0100000000002</v>
      </c>
      <c r="G32" s="40">
        <v>2600</v>
      </c>
      <c r="H32" s="40">
        <v>12.75</v>
      </c>
      <c r="J32" s="40">
        <v>2500.0100000000002</v>
      </c>
      <c r="K32" s="40">
        <v>2600</v>
      </c>
      <c r="L32" s="40">
        <v>57.4</v>
      </c>
    </row>
    <row r="33" spans="2:12" ht="15.75" customHeight="1" x14ac:dyDescent="0.15">
      <c r="B33" s="40">
        <v>2600.0100000000002</v>
      </c>
      <c r="C33" s="40">
        <v>2700</v>
      </c>
      <c r="D33" s="40">
        <v>46.35</v>
      </c>
      <c r="F33" s="40">
        <v>2600.0100000000002</v>
      </c>
      <c r="G33" s="40">
        <v>2700</v>
      </c>
      <c r="H33" s="40">
        <v>13.25</v>
      </c>
      <c r="J33" s="40">
        <v>2600.0100000000002</v>
      </c>
      <c r="K33" s="40">
        <v>2700</v>
      </c>
      <c r="L33" s="40">
        <v>59.6</v>
      </c>
    </row>
    <row r="34" spans="2:12" ht="15.75" customHeight="1" x14ac:dyDescent="0.15">
      <c r="B34" s="40">
        <v>2700.01</v>
      </c>
      <c r="C34" s="40">
        <v>2800</v>
      </c>
      <c r="D34" s="40">
        <v>48.15</v>
      </c>
      <c r="F34" s="40">
        <v>2700.01</v>
      </c>
      <c r="G34" s="40">
        <v>2800</v>
      </c>
      <c r="H34" s="40">
        <v>13.75</v>
      </c>
      <c r="J34" s="40">
        <v>2700.01</v>
      </c>
      <c r="K34" s="40">
        <v>2800</v>
      </c>
      <c r="L34" s="40">
        <v>61.9</v>
      </c>
    </row>
    <row r="35" spans="2:12" ht="15.75" customHeight="1" x14ac:dyDescent="0.15">
      <c r="B35" s="40">
        <v>2800.01</v>
      </c>
      <c r="C35" s="40">
        <v>2900</v>
      </c>
      <c r="D35" s="40">
        <v>49.85</v>
      </c>
      <c r="F35" s="40">
        <v>2800.01</v>
      </c>
      <c r="G35" s="40">
        <v>2900</v>
      </c>
      <c r="H35" s="40">
        <v>14.25</v>
      </c>
      <c r="J35" s="40">
        <v>2800.01</v>
      </c>
      <c r="K35" s="40">
        <v>2900</v>
      </c>
      <c r="L35" s="40">
        <v>64.099999999999994</v>
      </c>
    </row>
    <row r="36" spans="2:12" ht="15.75" customHeight="1" x14ac:dyDescent="0.15">
      <c r="B36" s="40">
        <v>2900.01</v>
      </c>
      <c r="C36" s="40">
        <v>3000</v>
      </c>
      <c r="D36" s="40">
        <v>51.65</v>
      </c>
      <c r="F36" s="40">
        <v>2900.01</v>
      </c>
      <c r="G36" s="40">
        <v>3000</v>
      </c>
      <c r="H36" s="40">
        <v>14.75</v>
      </c>
      <c r="J36" s="40">
        <v>2900.01</v>
      </c>
      <c r="K36" s="40">
        <v>3000</v>
      </c>
      <c r="L36" s="40">
        <v>66.400000000000006</v>
      </c>
    </row>
    <row r="37" spans="2:12" ht="15.75" customHeight="1" x14ac:dyDescent="0.15">
      <c r="B37" s="40">
        <v>3000.01</v>
      </c>
      <c r="C37" s="40">
        <v>3100</v>
      </c>
      <c r="D37" s="40">
        <v>53.35</v>
      </c>
      <c r="F37" s="40">
        <v>3000.01</v>
      </c>
      <c r="G37" s="40">
        <v>3100</v>
      </c>
      <c r="H37" s="40">
        <v>15.25</v>
      </c>
      <c r="J37" s="40">
        <v>3000.01</v>
      </c>
      <c r="K37" s="40">
        <v>3100</v>
      </c>
      <c r="L37" s="40">
        <v>68.599999999999994</v>
      </c>
    </row>
    <row r="38" spans="2:12" ht="15.75" customHeight="1" x14ac:dyDescent="0.15">
      <c r="B38" s="40">
        <v>3100.01</v>
      </c>
      <c r="C38" s="40">
        <v>3200</v>
      </c>
      <c r="D38" s="40">
        <v>55.15</v>
      </c>
      <c r="F38" s="40">
        <v>3100.01</v>
      </c>
      <c r="G38" s="40">
        <v>3200</v>
      </c>
      <c r="H38" s="40">
        <v>15.75</v>
      </c>
      <c r="J38" s="40">
        <v>3100.01</v>
      </c>
      <c r="K38" s="40">
        <v>3200</v>
      </c>
      <c r="L38" s="40">
        <v>70.900000000000006</v>
      </c>
    </row>
    <row r="39" spans="2:12" ht="15.75" customHeight="1" x14ac:dyDescent="0.15">
      <c r="B39" s="40">
        <v>3200.01</v>
      </c>
      <c r="C39" s="40">
        <v>3300</v>
      </c>
      <c r="D39" s="40">
        <v>56.85</v>
      </c>
      <c r="F39" s="40">
        <v>3200.01</v>
      </c>
      <c r="G39" s="40">
        <v>3300</v>
      </c>
      <c r="H39" s="40">
        <v>16.25</v>
      </c>
      <c r="J39" s="40">
        <v>3200.01</v>
      </c>
      <c r="K39" s="40">
        <v>3300</v>
      </c>
      <c r="L39" s="40">
        <v>73.099999999999994</v>
      </c>
    </row>
    <row r="40" spans="2:12" ht="15.75" customHeight="1" x14ac:dyDescent="0.15">
      <c r="B40" s="40">
        <v>3300.01</v>
      </c>
      <c r="C40" s="40">
        <v>3400</v>
      </c>
      <c r="D40" s="40">
        <v>58.65</v>
      </c>
      <c r="F40" s="40">
        <v>3300.01</v>
      </c>
      <c r="G40" s="40">
        <v>3400</v>
      </c>
      <c r="H40" s="40">
        <v>16.75</v>
      </c>
      <c r="J40" s="40">
        <v>3300.01</v>
      </c>
      <c r="K40" s="40">
        <v>3400</v>
      </c>
      <c r="L40" s="40">
        <v>75.400000000000006</v>
      </c>
    </row>
    <row r="41" spans="2:12" ht="15.75" customHeight="1" x14ac:dyDescent="0.15">
      <c r="B41" s="40">
        <v>3400.01</v>
      </c>
      <c r="C41" s="40">
        <v>3500</v>
      </c>
      <c r="D41" s="40">
        <v>60.35</v>
      </c>
      <c r="F41" s="40">
        <v>3400.01</v>
      </c>
      <c r="G41" s="40">
        <v>3500</v>
      </c>
      <c r="H41" s="40">
        <v>17.25</v>
      </c>
      <c r="J41" s="40">
        <v>3400.01</v>
      </c>
      <c r="K41" s="40">
        <v>3500</v>
      </c>
      <c r="L41" s="40">
        <v>77.599999999999994</v>
      </c>
    </row>
    <row r="42" spans="2:12" ht="15.75" customHeight="1" x14ac:dyDescent="0.15">
      <c r="B42" s="40">
        <v>3500.01</v>
      </c>
      <c r="C42" s="40">
        <v>3600</v>
      </c>
      <c r="D42" s="40">
        <v>62.15</v>
      </c>
      <c r="F42" s="40">
        <v>3500.01</v>
      </c>
      <c r="G42" s="40">
        <v>3600</v>
      </c>
      <c r="H42" s="40">
        <v>17.75</v>
      </c>
      <c r="J42" s="40">
        <v>3500.01</v>
      </c>
      <c r="K42" s="40">
        <v>3600</v>
      </c>
      <c r="L42" s="40">
        <v>79.900000000000006</v>
      </c>
    </row>
    <row r="43" spans="2:12" ht="15.75" customHeight="1" x14ac:dyDescent="0.15">
      <c r="B43" s="40">
        <v>3600.01</v>
      </c>
      <c r="C43" s="40">
        <v>3700</v>
      </c>
      <c r="D43" s="40">
        <v>63.85</v>
      </c>
      <c r="F43" s="40">
        <v>3600.01</v>
      </c>
      <c r="G43" s="40">
        <v>3700</v>
      </c>
      <c r="H43" s="40">
        <v>18.25</v>
      </c>
      <c r="J43" s="40">
        <v>3600.01</v>
      </c>
      <c r="K43" s="40">
        <v>3700</v>
      </c>
      <c r="L43" s="40">
        <v>82.1</v>
      </c>
    </row>
    <row r="44" spans="2:12" ht="15.75" customHeight="1" x14ac:dyDescent="0.15">
      <c r="B44" s="40">
        <v>3700.01</v>
      </c>
      <c r="C44" s="40">
        <v>3800</v>
      </c>
      <c r="D44" s="40">
        <v>65.650000000000006</v>
      </c>
      <c r="F44" s="40">
        <v>3700.01</v>
      </c>
      <c r="G44" s="40">
        <v>3800</v>
      </c>
      <c r="H44" s="40">
        <v>18.75</v>
      </c>
      <c r="J44" s="40">
        <v>3700.01</v>
      </c>
      <c r="K44" s="40">
        <v>3800</v>
      </c>
      <c r="L44" s="40">
        <v>84.4</v>
      </c>
    </row>
    <row r="45" spans="2:12" ht="15.75" customHeight="1" x14ac:dyDescent="0.15">
      <c r="B45" s="40">
        <v>3800.01</v>
      </c>
      <c r="C45" s="40">
        <v>3900</v>
      </c>
      <c r="D45" s="40">
        <v>67.349999999999994</v>
      </c>
      <c r="F45" s="40">
        <v>3800.01</v>
      </c>
      <c r="G45" s="40">
        <v>3900</v>
      </c>
      <c r="H45" s="40">
        <v>19.25</v>
      </c>
      <c r="J45" s="40">
        <v>3800.01</v>
      </c>
      <c r="K45" s="40">
        <v>3900</v>
      </c>
      <c r="L45" s="40">
        <v>86.6</v>
      </c>
    </row>
    <row r="46" spans="2:12" ht="15.75" customHeight="1" x14ac:dyDescent="0.15">
      <c r="B46" s="40">
        <v>3900.01</v>
      </c>
      <c r="C46" s="40">
        <v>4000</v>
      </c>
      <c r="D46" s="40">
        <v>69.150000000000006</v>
      </c>
      <c r="F46" s="40">
        <v>3900.01</v>
      </c>
      <c r="G46" s="40">
        <v>4000</v>
      </c>
      <c r="H46" s="40">
        <v>19.75</v>
      </c>
      <c r="J46" s="40">
        <v>3900.01</v>
      </c>
      <c r="K46" s="40">
        <v>4000</v>
      </c>
      <c r="L46" s="40">
        <v>88.9</v>
      </c>
    </row>
    <row r="47" spans="2:12" ht="15.75" customHeight="1" x14ac:dyDescent="0.15">
      <c r="B47" s="40">
        <v>4000.01</v>
      </c>
      <c r="C47" s="40">
        <v>4100</v>
      </c>
      <c r="D47" s="40">
        <v>70.849999999999994</v>
      </c>
      <c r="F47" s="40">
        <v>4000.01</v>
      </c>
      <c r="G47" s="40">
        <v>4100</v>
      </c>
      <c r="H47" s="40">
        <v>20.25</v>
      </c>
      <c r="J47" s="40">
        <v>4000.01</v>
      </c>
      <c r="K47" s="40">
        <v>4100</v>
      </c>
      <c r="L47" s="40">
        <v>91.1</v>
      </c>
    </row>
    <row r="48" spans="2:12" ht="15.75" customHeight="1" x14ac:dyDescent="0.15">
      <c r="B48" s="40">
        <v>4100.01</v>
      </c>
      <c r="C48" s="40">
        <v>4200</v>
      </c>
      <c r="D48" s="40">
        <v>72.650000000000006</v>
      </c>
      <c r="F48" s="40">
        <v>4100.01</v>
      </c>
      <c r="G48" s="40">
        <v>4200</v>
      </c>
      <c r="H48" s="40">
        <v>20.75</v>
      </c>
      <c r="J48" s="40">
        <v>4100.01</v>
      </c>
      <c r="K48" s="40">
        <v>4200</v>
      </c>
      <c r="L48" s="40">
        <v>93.4</v>
      </c>
    </row>
    <row r="49" spans="2:12" ht="15.75" customHeight="1" x14ac:dyDescent="0.15">
      <c r="B49" s="40">
        <v>4200.01</v>
      </c>
      <c r="C49" s="40">
        <v>4300</v>
      </c>
      <c r="D49" s="40">
        <v>74.349999999999994</v>
      </c>
      <c r="F49" s="40">
        <v>4200.01</v>
      </c>
      <c r="G49" s="40">
        <v>4300</v>
      </c>
      <c r="H49" s="40">
        <v>21.25</v>
      </c>
      <c r="J49" s="40">
        <v>4200.01</v>
      </c>
      <c r="K49" s="40">
        <v>4300</v>
      </c>
      <c r="L49" s="40">
        <v>95.6</v>
      </c>
    </row>
    <row r="50" spans="2:12" ht="15.75" customHeight="1" x14ac:dyDescent="0.15">
      <c r="B50" s="40">
        <v>4300.01</v>
      </c>
      <c r="C50" s="40">
        <v>4400</v>
      </c>
      <c r="D50" s="40">
        <v>76.150000000000006</v>
      </c>
      <c r="F50" s="40">
        <v>4300.01</v>
      </c>
      <c r="G50" s="40">
        <v>4400</v>
      </c>
      <c r="H50" s="40">
        <v>21.75</v>
      </c>
      <c r="J50" s="40">
        <v>4300.01</v>
      </c>
      <c r="K50" s="40">
        <v>4400</v>
      </c>
      <c r="L50" s="40">
        <v>97.9</v>
      </c>
    </row>
    <row r="51" spans="2:12" ht="15.75" customHeight="1" x14ac:dyDescent="0.15">
      <c r="B51" s="40">
        <v>4400.01</v>
      </c>
      <c r="C51" s="40">
        <v>4500</v>
      </c>
      <c r="D51" s="40">
        <v>77.849999999999994</v>
      </c>
      <c r="F51" s="40">
        <v>4400.01</v>
      </c>
      <c r="G51" s="40">
        <v>4500</v>
      </c>
      <c r="H51" s="40">
        <v>22.25</v>
      </c>
      <c r="J51" s="40">
        <v>4400.01</v>
      </c>
      <c r="K51" s="40">
        <v>4500</v>
      </c>
      <c r="L51" s="40">
        <v>100.1</v>
      </c>
    </row>
    <row r="52" spans="2:12" ht="15.75" customHeight="1" x14ac:dyDescent="0.15">
      <c r="B52" s="40">
        <v>4500.01</v>
      </c>
      <c r="C52" s="40">
        <v>4600</v>
      </c>
      <c r="D52" s="40">
        <v>79.650000000000006</v>
      </c>
      <c r="F52" s="40">
        <v>4500.01</v>
      </c>
      <c r="G52" s="40">
        <v>4600</v>
      </c>
      <c r="H52" s="40">
        <v>22.75</v>
      </c>
      <c r="J52" s="40">
        <v>4500.01</v>
      </c>
      <c r="K52" s="40">
        <v>4600</v>
      </c>
      <c r="L52" s="40">
        <v>102.4</v>
      </c>
    </row>
    <row r="53" spans="2:12" ht="15.75" customHeight="1" x14ac:dyDescent="0.15">
      <c r="B53" s="40">
        <v>4600.01</v>
      </c>
      <c r="C53" s="40">
        <v>4700</v>
      </c>
      <c r="D53" s="40">
        <v>81.349999999999994</v>
      </c>
      <c r="F53" s="40">
        <v>4600.01</v>
      </c>
      <c r="G53" s="40">
        <v>4700</v>
      </c>
      <c r="H53" s="40">
        <v>23.25</v>
      </c>
      <c r="J53" s="40">
        <v>4600.01</v>
      </c>
      <c r="K53" s="40">
        <v>4700</v>
      </c>
      <c r="L53" s="40">
        <v>104.6</v>
      </c>
    </row>
    <row r="54" spans="2:12" ht="15.75" customHeight="1" x14ac:dyDescent="0.15">
      <c r="B54" s="40">
        <v>4700.01</v>
      </c>
      <c r="C54" s="40">
        <v>4800</v>
      </c>
      <c r="D54" s="40">
        <v>83.15</v>
      </c>
      <c r="F54" s="40">
        <v>4700.01</v>
      </c>
      <c r="G54" s="40">
        <v>4800</v>
      </c>
      <c r="H54" s="40">
        <v>23.75</v>
      </c>
      <c r="J54" s="40">
        <v>4700.01</v>
      </c>
      <c r="K54" s="40">
        <v>4800</v>
      </c>
      <c r="L54" s="40">
        <v>106.9</v>
      </c>
    </row>
    <row r="55" spans="2:12" ht="15.75" customHeight="1" x14ac:dyDescent="0.15">
      <c r="B55" s="40">
        <v>4800.01</v>
      </c>
      <c r="C55" s="40">
        <v>4900</v>
      </c>
      <c r="D55" s="40">
        <v>84.85</v>
      </c>
      <c r="F55" s="40">
        <v>4800.01</v>
      </c>
      <c r="G55" s="40">
        <v>4900</v>
      </c>
      <c r="H55" s="40">
        <v>24.25</v>
      </c>
      <c r="J55" s="40">
        <v>4800.01</v>
      </c>
      <c r="K55" s="40">
        <v>4900</v>
      </c>
      <c r="L55" s="40">
        <v>109.1</v>
      </c>
    </row>
    <row r="56" spans="2:12" ht="15.75" customHeight="1" x14ac:dyDescent="0.15">
      <c r="B56" s="40">
        <v>4900.01</v>
      </c>
      <c r="C56" s="40">
        <v>5000</v>
      </c>
      <c r="D56" s="40">
        <v>86.65</v>
      </c>
      <c r="F56" s="40">
        <v>4900.01</v>
      </c>
      <c r="G56" s="40">
        <v>5000</v>
      </c>
      <c r="H56" s="40">
        <v>24.75</v>
      </c>
      <c r="J56" s="40">
        <v>4900.01</v>
      </c>
      <c r="K56" s="40">
        <v>5000</v>
      </c>
      <c r="L56" s="40">
        <v>111.4</v>
      </c>
    </row>
    <row r="57" spans="2:12" ht="15.75" customHeight="1" x14ac:dyDescent="0.15">
      <c r="B57" s="40">
        <v>5000.01</v>
      </c>
      <c r="C57" s="40">
        <v>5100</v>
      </c>
      <c r="D57" s="40">
        <v>88.35</v>
      </c>
      <c r="F57" s="40">
        <v>5000.01</v>
      </c>
      <c r="G57" s="40">
        <v>5100</v>
      </c>
      <c r="H57" s="40">
        <v>25.25</v>
      </c>
      <c r="J57" s="40">
        <v>5000.01</v>
      </c>
      <c r="K57" s="40">
        <v>5100</v>
      </c>
      <c r="L57" s="40">
        <v>113.6</v>
      </c>
    </row>
    <row r="58" spans="2:12" ht="15.75" customHeight="1" x14ac:dyDescent="0.15">
      <c r="B58" s="40">
        <v>5100.01</v>
      </c>
      <c r="C58" s="40">
        <v>5200</v>
      </c>
      <c r="D58" s="40">
        <v>90.15</v>
      </c>
      <c r="F58" s="40">
        <v>5100.01</v>
      </c>
      <c r="G58" s="40">
        <v>5200</v>
      </c>
      <c r="H58" s="40">
        <v>25.75</v>
      </c>
      <c r="J58" s="40">
        <v>5100.01</v>
      </c>
      <c r="K58" s="40">
        <v>5200</v>
      </c>
      <c r="L58" s="40">
        <v>115.9</v>
      </c>
    </row>
    <row r="59" spans="2:12" ht="15.75" customHeight="1" x14ac:dyDescent="0.15">
      <c r="B59" s="40">
        <v>5200.01</v>
      </c>
      <c r="C59" s="40">
        <v>5300</v>
      </c>
      <c r="D59" s="40">
        <v>91.85</v>
      </c>
      <c r="F59" s="40">
        <v>5200.01</v>
      </c>
      <c r="G59" s="40">
        <v>5300</v>
      </c>
      <c r="H59" s="40">
        <v>26.25</v>
      </c>
      <c r="J59" s="40">
        <v>5200.01</v>
      </c>
      <c r="K59" s="40">
        <v>5300</v>
      </c>
      <c r="L59" s="40">
        <v>118.1</v>
      </c>
    </row>
    <row r="60" spans="2:12" ht="15.75" customHeight="1" x14ac:dyDescent="0.15">
      <c r="B60" s="40">
        <v>5300.01</v>
      </c>
      <c r="C60" s="40">
        <v>5400</v>
      </c>
      <c r="D60" s="40">
        <v>93.65</v>
      </c>
      <c r="F60" s="40">
        <v>5300.01</v>
      </c>
      <c r="G60" s="40">
        <v>5400</v>
      </c>
      <c r="H60" s="40">
        <v>26.75</v>
      </c>
      <c r="J60" s="40">
        <v>5300.01</v>
      </c>
      <c r="K60" s="40">
        <v>5400</v>
      </c>
      <c r="L60" s="40">
        <v>120.4</v>
      </c>
    </row>
    <row r="61" spans="2:12" ht="15.75" customHeight="1" x14ac:dyDescent="0.15">
      <c r="B61" s="40">
        <v>5400.01</v>
      </c>
      <c r="C61" s="40">
        <v>5500</v>
      </c>
      <c r="D61" s="40">
        <v>95.35</v>
      </c>
      <c r="F61" s="40">
        <v>5400.01</v>
      </c>
      <c r="G61" s="40">
        <v>5500</v>
      </c>
      <c r="H61" s="40">
        <v>27.25</v>
      </c>
      <c r="J61" s="40">
        <v>5400.01</v>
      </c>
      <c r="K61" s="40">
        <v>5500</v>
      </c>
      <c r="L61" s="40">
        <v>122.6</v>
      </c>
    </row>
    <row r="62" spans="2:12" ht="15.75" customHeight="1" x14ac:dyDescent="0.15">
      <c r="B62" s="40">
        <v>5500.01</v>
      </c>
      <c r="C62" s="40">
        <v>5600</v>
      </c>
      <c r="D62" s="40">
        <v>97.15</v>
      </c>
      <c r="F62" s="40">
        <v>5500.01</v>
      </c>
      <c r="G62" s="40">
        <v>5600</v>
      </c>
      <c r="H62" s="40">
        <v>27.75</v>
      </c>
      <c r="J62" s="40">
        <v>5500.01</v>
      </c>
      <c r="K62" s="40">
        <v>5600</v>
      </c>
      <c r="L62" s="40">
        <v>124.9</v>
      </c>
    </row>
    <row r="63" spans="2:12" ht="15.75" customHeight="1" x14ac:dyDescent="0.15">
      <c r="B63" s="40">
        <v>5600.01</v>
      </c>
      <c r="C63" s="40">
        <v>5700</v>
      </c>
      <c r="D63" s="40">
        <v>98.85</v>
      </c>
      <c r="F63" s="40">
        <v>5600.01</v>
      </c>
      <c r="G63" s="40">
        <v>5700</v>
      </c>
      <c r="H63" s="40">
        <v>28.25</v>
      </c>
      <c r="J63" s="40">
        <v>5600.01</v>
      </c>
      <c r="K63" s="40">
        <v>5700</v>
      </c>
      <c r="L63" s="40">
        <v>127.1</v>
      </c>
    </row>
    <row r="64" spans="2:12" ht="15.75" customHeight="1" x14ac:dyDescent="0.15">
      <c r="B64" s="40">
        <v>5700.01</v>
      </c>
      <c r="C64" s="40">
        <v>5800</v>
      </c>
      <c r="D64" s="40">
        <v>100.65</v>
      </c>
      <c r="F64" s="40">
        <v>5700.01</v>
      </c>
      <c r="G64" s="40">
        <v>5800</v>
      </c>
      <c r="H64" s="40">
        <v>28.75</v>
      </c>
      <c r="J64" s="40">
        <v>5700.01</v>
      </c>
      <c r="K64" s="40">
        <v>5800</v>
      </c>
      <c r="L64" s="40">
        <v>129.4</v>
      </c>
    </row>
    <row r="65" spans="2:12" ht="15.75" customHeight="1" x14ac:dyDescent="0.15">
      <c r="B65" s="40">
        <v>5800.01</v>
      </c>
      <c r="C65" s="40">
        <v>5900</v>
      </c>
      <c r="D65" s="40">
        <v>102.35</v>
      </c>
      <c r="F65" s="40">
        <v>5800.01</v>
      </c>
      <c r="G65" s="40">
        <v>5900</v>
      </c>
      <c r="H65" s="40">
        <v>29.25</v>
      </c>
      <c r="J65" s="40">
        <v>5800.01</v>
      </c>
      <c r="K65" s="40">
        <v>5900</v>
      </c>
      <c r="L65" s="40">
        <v>131.6</v>
      </c>
    </row>
    <row r="66" spans="2:12" ht="15.75" customHeight="1" x14ac:dyDescent="0.15">
      <c r="B66" s="40">
        <v>5900.01</v>
      </c>
      <c r="C66" s="40">
        <v>6000</v>
      </c>
      <c r="D66" s="40">
        <v>104.15</v>
      </c>
      <c r="F66" s="40">
        <v>5900.01</v>
      </c>
      <c r="G66" s="40">
        <v>6000</v>
      </c>
      <c r="H66" s="40">
        <v>29.75</v>
      </c>
      <c r="J66" s="40">
        <v>5900.01</v>
      </c>
      <c r="K66" s="40">
        <v>6000</v>
      </c>
      <c r="L66" s="40">
        <v>133.9</v>
      </c>
    </row>
    <row r="67" spans="2:12" ht="15.75" customHeight="1" x14ac:dyDescent="0.15">
      <c r="B67" s="40">
        <v>6000.01</v>
      </c>
      <c r="C67" s="40">
        <v>6100</v>
      </c>
      <c r="D67" s="40">
        <v>104.15</v>
      </c>
      <c r="F67" s="40">
        <v>6000.01</v>
      </c>
      <c r="G67" s="40">
        <v>6100</v>
      </c>
      <c r="H67" s="40">
        <v>29.75</v>
      </c>
      <c r="J67" s="40">
        <v>6000.01</v>
      </c>
      <c r="K67" s="40">
        <v>6100</v>
      </c>
      <c r="L67" s="40">
        <v>133.9</v>
      </c>
    </row>
    <row r="68" spans="2:12" ht="15.75" customHeight="1" x14ac:dyDescent="0.15">
      <c r="B68" s="40"/>
      <c r="C68" s="40"/>
      <c r="D68" s="40"/>
      <c r="F68" s="40"/>
      <c r="G68" s="40"/>
      <c r="H68" s="40"/>
      <c r="J68" s="40"/>
      <c r="K68" s="40"/>
      <c r="L68" s="40"/>
    </row>
    <row r="69" spans="2:12" ht="15.75" customHeight="1" x14ac:dyDescent="0.15">
      <c r="B69" s="40"/>
      <c r="C69" s="40"/>
      <c r="D69" s="40"/>
      <c r="F69" s="40"/>
      <c r="G69" s="40"/>
      <c r="H69" s="40"/>
      <c r="J69" s="40"/>
      <c r="K69" s="40"/>
      <c r="L69" s="40"/>
    </row>
    <row r="70" spans="2:12" ht="15.75" customHeight="1" x14ac:dyDescent="0.15">
      <c r="B70" s="40"/>
      <c r="C70" s="40"/>
      <c r="D70" s="40"/>
      <c r="F70" s="40"/>
      <c r="G70" s="40"/>
      <c r="H70" s="40"/>
      <c r="J70" s="40"/>
      <c r="K70" s="40"/>
      <c r="L70" s="40"/>
    </row>
    <row r="71" spans="2:12" ht="15.75" customHeight="1" x14ac:dyDescent="0.15">
      <c r="B71" s="40"/>
      <c r="C71" s="40"/>
      <c r="D71" s="40"/>
      <c r="F71" s="40"/>
      <c r="G71" s="40"/>
      <c r="H71" s="40"/>
      <c r="J71" s="40"/>
      <c r="K71" s="40"/>
      <c r="L71" s="40"/>
    </row>
    <row r="72" spans="2:12" ht="15.75" customHeight="1" x14ac:dyDescent="0.15">
      <c r="B72" s="40"/>
      <c r="C72" s="40"/>
      <c r="D72" s="40"/>
      <c r="F72" s="40"/>
      <c r="G72" s="40"/>
      <c r="H72" s="40"/>
      <c r="J72" s="40"/>
      <c r="K72" s="40"/>
      <c r="L72" s="40"/>
    </row>
    <row r="73" spans="2:12" ht="15.75" customHeight="1" x14ac:dyDescent="0.15">
      <c r="B73" s="40"/>
      <c r="C73" s="40"/>
      <c r="D73" s="40"/>
      <c r="F73" s="40"/>
      <c r="G73" s="40"/>
      <c r="H73" s="40"/>
      <c r="J73" s="40"/>
      <c r="K73" s="40"/>
      <c r="L73" s="40"/>
    </row>
    <row r="74" spans="2:12" ht="15.75" customHeight="1" x14ac:dyDescent="0.15">
      <c r="B74" s="40"/>
      <c r="C74" s="40"/>
      <c r="D74" s="40"/>
      <c r="F74" s="40"/>
      <c r="G74" s="40"/>
      <c r="H74" s="40"/>
      <c r="J74" s="40"/>
      <c r="K74" s="40"/>
      <c r="L74" s="40"/>
    </row>
    <row r="75" spans="2:12" ht="15.75" customHeight="1" x14ac:dyDescent="0.15">
      <c r="B75" s="40"/>
      <c r="C75" s="40"/>
      <c r="D75" s="40"/>
      <c r="F75" s="40"/>
      <c r="G75" s="40"/>
      <c r="H75" s="40"/>
      <c r="J75" s="40"/>
      <c r="K75" s="40"/>
      <c r="L75" s="40"/>
    </row>
    <row r="76" spans="2:12" ht="15.75" customHeight="1" x14ac:dyDescent="0.15">
      <c r="B76" s="40"/>
      <c r="C76" s="40"/>
      <c r="D76" s="40"/>
      <c r="F76" s="40"/>
      <c r="G76" s="40"/>
      <c r="H76" s="40"/>
      <c r="J76" s="40"/>
      <c r="K76" s="40"/>
      <c r="L76" s="40"/>
    </row>
    <row r="77" spans="2:12" ht="15.75" customHeight="1" x14ac:dyDescent="0.15">
      <c r="B77" s="40"/>
      <c r="C77" s="40"/>
      <c r="D77" s="40"/>
      <c r="F77" s="40"/>
      <c r="G77" s="40"/>
      <c r="H77" s="40"/>
      <c r="J77" s="40"/>
      <c r="K77" s="40"/>
      <c r="L77" s="40"/>
    </row>
    <row r="78" spans="2:12" ht="15.75" customHeight="1" x14ac:dyDescent="0.15">
      <c r="B78" s="40"/>
      <c r="C78" s="40"/>
      <c r="D78" s="40"/>
      <c r="F78" s="40"/>
      <c r="G78" s="40"/>
      <c r="H78" s="40"/>
      <c r="J78" s="40"/>
      <c r="K78" s="40"/>
      <c r="L78" s="40"/>
    </row>
    <row r="79" spans="2:12" ht="15.75" customHeight="1" x14ac:dyDescent="0.15">
      <c r="B79" s="40"/>
      <c r="C79" s="40"/>
      <c r="D79" s="40"/>
      <c r="F79" s="40"/>
      <c r="G79" s="40"/>
      <c r="H79" s="40"/>
      <c r="J79" s="40"/>
      <c r="K79" s="40"/>
      <c r="L79" s="40"/>
    </row>
    <row r="80" spans="2:12" ht="15.75" customHeight="1" x14ac:dyDescent="0.15">
      <c r="B80" s="40"/>
      <c r="C80" s="40"/>
      <c r="D80" s="40"/>
      <c r="F80" s="40"/>
      <c r="G80" s="40"/>
      <c r="H80" s="40"/>
      <c r="J80" s="40"/>
      <c r="K80" s="40"/>
      <c r="L80" s="40"/>
    </row>
    <row r="81" spans="2:12" ht="13" x14ac:dyDescent="0.15">
      <c r="B81" s="40"/>
      <c r="C81" s="40"/>
      <c r="D81" s="40"/>
      <c r="F81" s="40"/>
      <c r="G81" s="40"/>
      <c r="H81" s="40"/>
      <c r="J81" s="40"/>
      <c r="K81" s="40"/>
      <c r="L81" s="40"/>
    </row>
    <row r="82" spans="2:12" ht="13" x14ac:dyDescent="0.15">
      <c r="B82" s="40"/>
      <c r="C82" s="40"/>
      <c r="D82" s="40"/>
      <c r="F82" s="40"/>
      <c r="G82" s="40"/>
      <c r="H82" s="40"/>
      <c r="J82" s="40"/>
      <c r="K82" s="40"/>
      <c r="L82" s="40"/>
    </row>
    <row r="83" spans="2:12" ht="13" x14ac:dyDescent="0.15">
      <c r="B83" s="40"/>
      <c r="C83" s="40"/>
      <c r="D83" s="40"/>
      <c r="F83" s="40"/>
      <c r="G83" s="40"/>
      <c r="H83" s="40"/>
      <c r="J83" s="40"/>
      <c r="K83" s="40"/>
      <c r="L83" s="40"/>
    </row>
    <row r="84" spans="2:12" ht="13" x14ac:dyDescent="0.15">
      <c r="B84" s="40"/>
      <c r="C84" s="40"/>
      <c r="D84" s="40"/>
      <c r="F84" s="40"/>
      <c r="G84" s="40"/>
      <c r="H84" s="40"/>
      <c r="J84" s="40"/>
      <c r="K84" s="40"/>
      <c r="L84" s="40"/>
    </row>
    <row r="85" spans="2:12" ht="13" x14ac:dyDescent="0.15">
      <c r="B85" s="40"/>
      <c r="C85" s="40"/>
      <c r="D85" s="40"/>
      <c r="F85" s="40"/>
      <c r="G85" s="40"/>
      <c r="H85" s="40"/>
      <c r="J85" s="40"/>
      <c r="K85" s="40"/>
      <c r="L85" s="40"/>
    </row>
    <row r="86" spans="2:12" ht="13" x14ac:dyDescent="0.15">
      <c r="B86" s="40"/>
      <c r="C86" s="40"/>
      <c r="D86" s="40"/>
      <c r="F86" s="40"/>
      <c r="G86" s="40"/>
      <c r="H86" s="40"/>
      <c r="J86" s="40"/>
      <c r="K86" s="40"/>
      <c r="L86" s="40"/>
    </row>
    <row r="87" spans="2:12" ht="13" x14ac:dyDescent="0.15">
      <c r="B87" s="40"/>
      <c r="C87" s="40"/>
      <c r="D87" s="40"/>
      <c r="F87" s="40"/>
      <c r="G87" s="40"/>
      <c r="H87" s="40"/>
      <c r="J87" s="40"/>
      <c r="K87" s="40"/>
      <c r="L87" s="40"/>
    </row>
    <row r="88" spans="2:12" ht="13" x14ac:dyDescent="0.15">
      <c r="B88" s="40"/>
      <c r="C88" s="40"/>
      <c r="D88" s="40"/>
      <c r="F88" s="40"/>
      <c r="G88" s="40"/>
      <c r="H88" s="40"/>
      <c r="J88" s="40"/>
      <c r="K88" s="40"/>
      <c r="L88" s="40"/>
    </row>
    <row r="89" spans="2:12" ht="13" x14ac:dyDescent="0.15">
      <c r="B89" s="40"/>
      <c r="C89" s="40"/>
      <c r="D89" s="40"/>
      <c r="F89" s="40"/>
      <c r="G89" s="40"/>
      <c r="H89" s="40"/>
      <c r="J89" s="40"/>
      <c r="K89" s="40"/>
      <c r="L89" s="40"/>
    </row>
    <row r="90" spans="2:12" ht="13" x14ac:dyDescent="0.15">
      <c r="B90" s="40"/>
      <c r="C90" s="40"/>
      <c r="D90" s="40"/>
      <c r="F90" s="40"/>
      <c r="G90" s="40"/>
      <c r="H90" s="40"/>
      <c r="J90" s="40"/>
      <c r="K90" s="40"/>
      <c r="L90" s="40"/>
    </row>
    <row r="91" spans="2:12" ht="13" x14ac:dyDescent="0.15">
      <c r="B91" s="40"/>
      <c r="C91" s="40"/>
      <c r="D91" s="40"/>
      <c r="F91" s="40"/>
      <c r="G91" s="40"/>
      <c r="H91" s="40"/>
      <c r="J91" s="40"/>
      <c r="K91" s="40"/>
      <c r="L91" s="40"/>
    </row>
    <row r="92" spans="2:12" ht="13" x14ac:dyDescent="0.15">
      <c r="B92" s="40"/>
      <c r="C92" s="40"/>
      <c r="D92" s="40"/>
      <c r="F92" s="40"/>
      <c r="G92" s="40"/>
      <c r="H92" s="40"/>
      <c r="J92" s="40"/>
      <c r="K92" s="40"/>
      <c r="L92" s="40"/>
    </row>
    <row r="93" spans="2:12" ht="13" x14ac:dyDescent="0.15">
      <c r="B93" s="40"/>
      <c r="C93" s="40"/>
      <c r="D93" s="40"/>
      <c r="F93" s="40"/>
      <c r="G93" s="40"/>
      <c r="H93" s="40"/>
      <c r="J93" s="40"/>
      <c r="K93" s="40"/>
      <c r="L93" s="40"/>
    </row>
    <row r="94" spans="2:12" ht="13" x14ac:dyDescent="0.15">
      <c r="B94" s="40"/>
      <c r="C94" s="40"/>
      <c r="D94" s="40"/>
      <c r="F94" s="40"/>
      <c r="G94" s="40"/>
      <c r="H94" s="40"/>
      <c r="J94" s="40"/>
      <c r="K94" s="40"/>
      <c r="L94" s="40"/>
    </row>
    <row r="95" spans="2:12" ht="13" x14ac:dyDescent="0.15">
      <c r="B95" s="40"/>
      <c r="C95" s="40"/>
      <c r="D95" s="40"/>
      <c r="F95" s="40"/>
      <c r="G95" s="40"/>
      <c r="H95" s="40"/>
      <c r="J95" s="40"/>
      <c r="K95" s="40"/>
      <c r="L95" s="40"/>
    </row>
    <row r="96" spans="2:12" ht="13" x14ac:dyDescent="0.15">
      <c r="B96" s="40"/>
      <c r="C96" s="40"/>
      <c r="D96" s="40"/>
      <c r="F96" s="40"/>
      <c r="G96" s="40"/>
      <c r="H96" s="40"/>
      <c r="J96" s="40"/>
      <c r="K96" s="40"/>
      <c r="L96" s="40"/>
    </row>
    <row r="97" spans="2:12" ht="13" x14ac:dyDescent="0.15">
      <c r="B97" s="40"/>
      <c r="C97" s="40"/>
      <c r="D97" s="40"/>
      <c r="F97" s="40"/>
      <c r="G97" s="40"/>
      <c r="H97" s="40"/>
      <c r="J97" s="40"/>
      <c r="K97" s="40"/>
      <c r="L97" s="40"/>
    </row>
    <row r="98" spans="2:12" ht="13" x14ac:dyDescent="0.15">
      <c r="B98" s="40"/>
      <c r="C98" s="40"/>
      <c r="D98" s="40"/>
      <c r="F98" s="40"/>
      <c r="G98" s="40"/>
      <c r="H98" s="40"/>
      <c r="J98" s="40"/>
      <c r="K98" s="40"/>
      <c r="L98" s="40"/>
    </row>
    <row r="99" spans="2:12" ht="13" x14ac:dyDescent="0.15">
      <c r="B99" s="40"/>
      <c r="C99" s="40"/>
      <c r="D99" s="40"/>
      <c r="F99" s="40"/>
      <c r="G99" s="40"/>
      <c r="H99" s="40"/>
      <c r="J99" s="40"/>
      <c r="K99" s="40"/>
      <c r="L99" s="40"/>
    </row>
    <row r="100" spans="2:12" ht="13" x14ac:dyDescent="0.15">
      <c r="B100" s="40"/>
      <c r="C100" s="40"/>
      <c r="D100" s="40"/>
      <c r="F100" s="40"/>
      <c r="G100" s="40"/>
      <c r="H100" s="40"/>
      <c r="J100" s="40"/>
      <c r="K100" s="40"/>
      <c r="L100" s="40"/>
    </row>
    <row r="101" spans="2:12" ht="13" x14ac:dyDescent="0.15">
      <c r="B101" s="40"/>
      <c r="C101" s="40"/>
      <c r="D101" s="40"/>
      <c r="F101" s="40"/>
      <c r="G101" s="40"/>
      <c r="H101" s="40"/>
      <c r="J101" s="40"/>
      <c r="K101" s="40"/>
      <c r="L101" s="40"/>
    </row>
    <row r="102" spans="2:12" ht="13" x14ac:dyDescent="0.15">
      <c r="B102" s="40"/>
      <c r="C102" s="40"/>
      <c r="D102" s="40"/>
      <c r="F102" s="40"/>
      <c r="G102" s="40"/>
      <c r="H102" s="40"/>
      <c r="J102" s="40"/>
      <c r="K102" s="40"/>
      <c r="L102" s="40"/>
    </row>
    <row r="103" spans="2:12" ht="13" x14ac:dyDescent="0.15">
      <c r="B103" s="40"/>
      <c r="C103" s="40"/>
      <c r="D103" s="40"/>
      <c r="F103" s="40"/>
      <c r="G103" s="40"/>
      <c r="H103" s="40"/>
      <c r="J103" s="40"/>
      <c r="K103" s="40"/>
      <c r="L103" s="40"/>
    </row>
    <row r="104" spans="2:12" ht="13" x14ac:dyDescent="0.15">
      <c r="B104" s="40"/>
      <c r="C104" s="40"/>
      <c r="D104" s="40"/>
      <c r="F104" s="40"/>
      <c r="G104" s="40"/>
      <c r="H104" s="40"/>
      <c r="J104" s="40"/>
      <c r="K104" s="40"/>
      <c r="L104" s="40"/>
    </row>
    <row r="105" spans="2:12" ht="13" x14ac:dyDescent="0.15">
      <c r="B105" s="40"/>
      <c r="C105" s="40"/>
      <c r="D105" s="40"/>
      <c r="F105" s="40"/>
      <c r="G105" s="40"/>
      <c r="H105" s="40"/>
      <c r="J105" s="40"/>
      <c r="K105" s="40"/>
      <c r="L105" s="40"/>
    </row>
    <row r="106" spans="2:12" ht="13" x14ac:dyDescent="0.15">
      <c r="B106" s="40"/>
      <c r="C106" s="40"/>
      <c r="D106" s="40"/>
      <c r="F106" s="40"/>
      <c r="G106" s="40"/>
      <c r="H106" s="40"/>
      <c r="J106" s="40"/>
      <c r="K106" s="40"/>
      <c r="L106" s="40"/>
    </row>
    <row r="107" spans="2:12" ht="13" x14ac:dyDescent="0.15">
      <c r="B107" s="40"/>
      <c r="C107" s="40"/>
      <c r="D107" s="40"/>
      <c r="F107" s="40"/>
      <c r="G107" s="40"/>
      <c r="H107" s="40"/>
      <c r="J107" s="40"/>
      <c r="K107" s="40"/>
      <c r="L107" s="40"/>
    </row>
    <row r="108" spans="2:12" ht="13" x14ac:dyDescent="0.15">
      <c r="B108" s="40"/>
      <c r="C108" s="40"/>
      <c r="D108" s="40"/>
      <c r="F108" s="40"/>
      <c r="G108" s="40"/>
      <c r="H108" s="40"/>
      <c r="J108" s="40"/>
      <c r="K108" s="40"/>
      <c r="L108" s="40"/>
    </row>
    <row r="109" spans="2:12" ht="13" x14ac:dyDescent="0.15">
      <c r="B109" s="40"/>
      <c r="C109" s="40"/>
      <c r="D109" s="40"/>
      <c r="F109" s="40"/>
      <c r="G109" s="40"/>
      <c r="H109" s="40"/>
      <c r="J109" s="40"/>
      <c r="K109" s="40"/>
      <c r="L109" s="40"/>
    </row>
    <row r="110" spans="2:12" ht="13" x14ac:dyDescent="0.15">
      <c r="B110" s="40"/>
      <c r="C110" s="40"/>
      <c r="D110" s="40"/>
      <c r="F110" s="40"/>
      <c r="G110" s="40"/>
      <c r="H110" s="40"/>
      <c r="J110" s="40"/>
      <c r="K110" s="40"/>
      <c r="L110" s="40"/>
    </row>
    <row r="111" spans="2:12" ht="13" x14ac:dyDescent="0.15">
      <c r="B111" s="40"/>
      <c r="C111" s="40"/>
      <c r="D111" s="40"/>
      <c r="F111" s="40"/>
      <c r="G111" s="40"/>
      <c r="H111" s="40"/>
      <c r="J111" s="40"/>
      <c r="K111" s="40"/>
      <c r="L111" s="40"/>
    </row>
    <row r="112" spans="2:12" ht="13" x14ac:dyDescent="0.15">
      <c r="B112" s="40"/>
      <c r="C112" s="40"/>
      <c r="D112" s="40"/>
      <c r="F112" s="40"/>
      <c r="G112" s="40"/>
      <c r="H112" s="40"/>
      <c r="J112" s="40"/>
      <c r="K112" s="40"/>
      <c r="L112" s="40"/>
    </row>
    <row r="113" spans="2:12" ht="13" x14ac:dyDescent="0.15">
      <c r="B113" s="40"/>
      <c r="C113" s="40"/>
      <c r="D113" s="40"/>
      <c r="F113" s="40"/>
      <c r="G113" s="40"/>
      <c r="H113" s="40"/>
      <c r="J113" s="40"/>
      <c r="K113" s="40"/>
      <c r="L113" s="40"/>
    </row>
    <row r="114" spans="2:12" ht="13" x14ac:dyDescent="0.15">
      <c r="B114" s="40"/>
      <c r="C114" s="40"/>
      <c r="D114" s="40"/>
      <c r="F114" s="40"/>
      <c r="G114" s="40"/>
      <c r="H114" s="40"/>
      <c r="J114" s="40"/>
      <c r="K114" s="40"/>
      <c r="L114" s="40"/>
    </row>
    <row r="115" spans="2:12" ht="13" x14ac:dyDescent="0.15">
      <c r="B115" s="40"/>
      <c r="C115" s="40"/>
      <c r="D115" s="40"/>
      <c r="F115" s="40"/>
      <c r="G115" s="40"/>
      <c r="H115" s="40"/>
      <c r="J115" s="40"/>
      <c r="K115" s="40"/>
      <c r="L115" s="40"/>
    </row>
    <row r="116" spans="2:12" ht="13" x14ac:dyDescent="0.15">
      <c r="B116" s="40"/>
      <c r="C116" s="40"/>
      <c r="D116" s="40"/>
      <c r="F116" s="40"/>
      <c r="G116" s="40"/>
      <c r="H116" s="40"/>
      <c r="J116" s="40"/>
      <c r="K116" s="40"/>
      <c r="L116" s="40"/>
    </row>
    <row r="117" spans="2:12" ht="13" x14ac:dyDescent="0.15">
      <c r="B117" s="40"/>
      <c r="C117" s="40"/>
      <c r="D117" s="40"/>
      <c r="F117" s="40"/>
      <c r="G117" s="40"/>
      <c r="H117" s="40"/>
      <c r="J117" s="40"/>
      <c r="K117" s="40"/>
      <c r="L117" s="40"/>
    </row>
    <row r="118" spans="2:12" ht="13" x14ac:dyDescent="0.15">
      <c r="B118" s="40"/>
      <c r="C118" s="40"/>
      <c r="D118" s="40"/>
      <c r="F118" s="40"/>
      <c r="G118" s="40"/>
      <c r="H118" s="40"/>
      <c r="J118" s="40"/>
      <c r="K118" s="40"/>
      <c r="L118" s="40"/>
    </row>
    <row r="119" spans="2:12" ht="13" x14ac:dyDescent="0.15">
      <c r="B119" s="40"/>
      <c r="C119" s="40"/>
      <c r="D119" s="40"/>
      <c r="F119" s="40"/>
      <c r="G119" s="40"/>
      <c r="H119" s="40"/>
      <c r="J119" s="40"/>
      <c r="K119" s="40"/>
      <c r="L119" s="40"/>
    </row>
    <row r="120" spans="2:12" ht="13" x14ac:dyDescent="0.15">
      <c r="B120" s="40"/>
      <c r="C120" s="40"/>
      <c r="D120" s="40"/>
      <c r="F120" s="40"/>
      <c r="G120" s="40"/>
      <c r="H120" s="40"/>
      <c r="J120" s="40"/>
      <c r="K120" s="40"/>
      <c r="L120" s="40"/>
    </row>
    <row r="121" spans="2:12" ht="13" x14ac:dyDescent="0.15">
      <c r="B121" s="40"/>
      <c r="C121" s="40"/>
      <c r="D121" s="40"/>
      <c r="F121" s="40"/>
      <c r="G121" s="40"/>
      <c r="H121" s="40"/>
      <c r="J121" s="40"/>
      <c r="K121" s="40"/>
      <c r="L121" s="40"/>
    </row>
    <row r="122" spans="2:12" ht="13" x14ac:dyDescent="0.15">
      <c r="B122" s="40"/>
      <c r="C122" s="40"/>
      <c r="D122" s="40"/>
      <c r="F122" s="40"/>
      <c r="G122" s="40"/>
      <c r="H122" s="40"/>
      <c r="J122" s="40"/>
      <c r="K122" s="40"/>
      <c r="L122" s="40"/>
    </row>
    <row r="123" spans="2:12" ht="13" x14ac:dyDescent="0.15">
      <c r="B123" s="40"/>
      <c r="C123" s="40"/>
      <c r="D123" s="40"/>
      <c r="F123" s="40"/>
      <c r="G123" s="40"/>
      <c r="H123" s="40"/>
      <c r="J123" s="40"/>
      <c r="K123" s="40"/>
      <c r="L123" s="40"/>
    </row>
    <row r="124" spans="2:12" ht="13" x14ac:dyDescent="0.15">
      <c r="B124" s="40"/>
      <c r="C124" s="40"/>
      <c r="D124" s="40"/>
      <c r="F124" s="40"/>
      <c r="G124" s="40"/>
      <c r="H124" s="40"/>
      <c r="J124" s="40"/>
      <c r="K124" s="40"/>
      <c r="L124" s="40"/>
    </row>
    <row r="125" spans="2:12" ht="13" x14ac:dyDescent="0.15">
      <c r="B125" s="40"/>
      <c r="C125" s="40"/>
      <c r="D125" s="40"/>
      <c r="F125" s="40"/>
      <c r="G125" s="40"/>
      <c r="H125" s="40"/>
      <c r="J125" s="40"/>
      <c r="K125" s="40"/>
      <c r="L125" s="40"/>
    </row>
    <row r="126" spans="2:12" ht="13" x14ac:dyDescent="0.15">
      <c r="B126" s="40"/>
      <c r="C126" s="40"/>
      <c r="D126" s="40"/>
      <c r="F126" s="40"/>
      <c r="G126" s="40"/>
      <c r="H126" s="40"/>
      <c r="J126" s="40"/>
      <c r="K126" s="40"/>
      <c r="L126" s="40"/>
    </row>
    <row r="127" spans="2:12" ht="13" x14ac:dyDescent="0.15">
      <c r="B127" s="40"/>
      <c r="C127" s="40"/>
      <c r="D127" s="40"/>
      <c r="F127" s="40"/>
      <c r="G127" s="40"/>
      <c r="H127" s="40"/>
      <c r="J127" s="40"/>
      <c r="K127" s="40"/>
      <c r="L127" s="40"/>
    </row>
    <row r="128" spans="2:12" ht="13" x14ac:dyDescent="0.15">
      <c r="B128" s="40"/>
      <c r="C128" s="40"/>
      <c r="D128" s="40"/>
      <c r="F128" s="40"/>
      <c r="G128" s="40"/>
      <c r="H128" s="40"/>
      <c r="J128" s="40"/>
      <c r="K128" s="40"/>
      <c r="L128" s="40"/>
    </row>
    <row r="129" spans="2:12" ht="13" x14ac:dyDescent="0.15">
      <c r="B129" s="40"/>
      <c r="C129" s="40"/>
      <c r="D129" s="40"/>
      <c r="F129" s="40"/>
      <c r="G129" s="40"/>
      <c r="H129" s="40"/>
      <c r="J129" s="40"/>
      <c r="K129" s="40"/>
      <c r="L129" s="40"/>
    </row>
    <row r="130" spans="2:12" ht="13" x14ac:dyDescent="0.15">
      <c r="B130" s="40"/>
      <c r="C130" s="40"/>
      <c r="D130" s="40"/>
      <c r="F130" s="40"/>
      <c r="G130" s="40"/>
      <c r="H130" s="40"/>
      <c r="J130" s="40"/>
      <c r="K130" s="40"/>
      <c r="L130" s="40"/>
    </row>
    <row r="131" spans="2:12" ht="13" x14ac:dyDescent="0.15">
      <c r="B131" s="40"/>
      <c r="C131" s="40"/>
      <c r="D131" s="40"/>
      <c r="F131" s="40"/>
      <c r="G131" s="40"/>
      <c r="H131" s="40"/>
      <c r="J131" s="40"/>
      <c r="K131" s="40"/>
      <c r="L131" s="40"/>
    </row>
    <row r="132" spans="2:12" ht="13" x14ac:dyDescent="0.15">
      <c r="B132" s="40"/>
      <c r="C132" s="40"/>
      <c r="D132" s="40"/>
      <c r="F132" s="40"/>
      <c r="G132" s="40"/>
      <c r="H132" s="40"/>
      <c r="J132" s="40"/>
      <c r="K132" s="40"/>
      <c r="L132" s="40"/>
    </row>
    <row r="133" spans="2:12" ht="13" x14ac:dyDescent="0.15">
      <c r="B133" s="40"/>
      <c r="C133" s="40"/>
      <c r="D133" s="40"/>
      <c r="F133" s="40"/>
      <c r="G133" s="40"/>
      <c r="H133" s="40"/>
      <c r="J133" s="40"/>
      <c r="K133" s="40"/>
      <c r="L133" s="40"/>
    </row>
    <row r="134" spans="2:12" ht="13" x14ac:dyDescent="0.15">
      <c r="B134" s="40"/>
      <c r="C134" s="40"/>
      <c r="D134" s="40"/>
      <c r="F134" s="40"/>
      <c r="G134" s="40"/>
      <c r="H134" s="40"/>
      <c r="J134" s="40"/>
      <c r="K134" s="40"/>
      <c r="L134" s="40"/>
    </row>
    <row r="135" spans="2:12" ht="13" x14ac:dyDescent="0.15">
      <c r="B135" s="40"/>
      <c r="C135" s="40"/>
      <c r="D135" s="40"/>
      <c r="F135" s="40"/>
      <c r="G135" s="40"/>
      <c r="H135" s="40"/>
      <c r="J135" s="40"/>
      <c r="K135" s="40"/>
      <c r="L135" s="40"/>
    </row>
    <row r="136" spans="2:12" ht="13" x14ac:dyDescent="0.15">
      <c r="B136" s="40"/>
      <c r="C136" s="40"/>
      <c r="D136" s="40"/>
      <c r="F136" s="40"/>
      <c r="G136" s="40"/>
      <c r="H136" s="40"/>
      <c r="J136" s="40"/>
      <c r="K136" s="40"/>
      <c r="L136" s="40"/>
    </row>
    <row r="137" spans="2:12" ht="13" x14ac:dyDescent="0.15">
      <c r="B137" s="40"/>
      <c r="C137" s="40"/>
      <c r="D137" s="40"/>
      <c r="F137" s="40"/>
      <c r="G137" s="40"/>
      <c r="H137" s="40"/>
      <c r="J137" s="40"/>
      <c r="K137" s="40"/>
      <c r="L137" s="40"/>
    </row>
    <row r="138" spans="2:12" ht="13" x14ac:dyDescent="0.15">
      <c r="B138" s="40"/>
      <c r="C138" s="40"/>
      <c r="D138" s="40"/>
      <c r="F138" s="40"/>
      <c r="G138" s="40"/>
      <c r="H138" s="40"/>
      <c r="J138" s="40"/>
      <c r="K138" s="40"/>
      <c r="L138" s="40"/>
    </row>
    <row r="139" spans="2:12" ht="13" x14ac:dyDescent="0.15">
      <c r="B139" s="40"/>
      <c r="C139" s="40"/>
      <c r="D139" s="40"/>
      <c r="F139" s="40"/>
      <c r="G139" s="40"/>
      <c r="H139" s="40"/>
      <c r="J139" s="40"/>
      <c r="K139" s="40"/>
      <c r="L139" s="40"/>
    </row>
    <row r="140" spans="2:12" ht="13" x14ac:dyDescent="0.15">
      <c r="B140" s="40"/>
      <c r="C140" s="40"/>
      <c r="D140" s="40"/>
      <c r="F140" s="40"/>
      <c r="G140" s="40"/>
      <c r="H140" s="40"/>
      <c r="J140" s="40"/>
      <c r="K140" s="40"/>
      <c r="L140" s="40"/>
    </row>
    <row r="141" spans="2:12" ht="13" x14ac:dyDescent="0.15">
      <c r="B141" s="40"/>
      <c r="C141" s="40"/>
      <c r="D141" s="40"/>
      <c r="F141" s="40"/>
      <c r="G141" s="40"/>
      <c r="H141" s="40"/>
      <c r="J141" s="40"/>
      <c r="K141" s="40"/>
      <c r="L141" s="40"/>
    </row>
    <row r="142" spans="2:12" ht="13" x14ac:dyDescent="0.15">
      <c r="B142" s="40"/>
      <c r="C142" s="40"/>
      <c r="D142" s="40"/>
      <c r="F142" s="40"/>
      <c r="G142" s="40"/>
      <c r="H142" s="40"/>
      <c r="J142" s="40"/>
      <c r="K142" s="40"/>
      <c r="L142" s="40"/>
    </row>
    <row r="143" spans="2:12" ht="13" x14ac:dyDescent="0.15">
      <c r="B143" s="40"/>
      <c r="C143" s="40"/>
      <c r="D143" s="40"/>
      <c r="F143" s="40"/>
      <c r="G143" s="40"/>
      <c r="H143" s="40"/>
      <c r="J143" s="40"/>
      <c r="K143" s="40"/>
      <c r="L143" s="40"/>
    </row>
    <row r="144" spans="2:12" ht="13" x14ac:dyDescent="0.15">
      <c r="B144" s="40"/>
      <c r="C144" s="40"/>
      <c r="D144" s="40"/>
      <c r="F144" s="40"/>
      <c r="G144" s="40"/>
      <c r="H144" s="40"/>
      <c r="J144" s="40"/>
      <c r="K144" s="40"/>
      <c r="L144" s="40"/>
    </row>
    <row r="145" spans="2:12" ht="13" x14ac:dyDescent="0.15">
      <c r="B145" s="40"/>
      <c r="C145" s="40"/>
      <c r="D145" s="40"/>
      <c r="F145" s="40"/>
      <c r="G145" s="40"/>
      <c r="H145" s="40"/>
      <c r="J145" s="40"/>
      <c r="K145" s="40"/>
      <c r="L145" s="40"/>
    </row>
    <row r="146" spans="2:12" ht="13" x14ac:dyDescent="0.15">
      <c r="B146" s="40"/>
      <c r="C146" s="40"/>
      <c r="D146" s="40"/>
      <c r="F146" s="40"/>
      <c r="G146" s="40"/>
      <c r="H146" s="40"/>
      <c r="J146" s="40"/>
      <c r="K146" s="40"/>
      <c r="L146" s="40"/>
    </row>
    <row r="147" spans="2:12" ht="13" x14ac:dyDescent="0.15">
      <c r="B147" s="40"/>
      <c r="C147" s="40"/>
      <c r="D147" s="40"/>
      <c r="F147" s="40"/>
      <c r="G147" s="40"/>
      <c r="H147" s="40"/>
      <c r="J147" s="40"/>
      <c r="K147" s="40"/>
      <c r="L147" s="40"/>
    </row>
    <row r="148" spans="2:12" ht="13" x14ac:dyDescent="0.15">
      <c r="B148" s="40"/>
      <c r="C148" s="40"/>
      <c r="D148" s="40"/>
      <c r="F148" s="40"/>
      <c r="G148" s="40"/>
      <c r="H148" s="40"/>
      <c r="J148" s="40"/>
      <c r="K148" s="40"/>
      <c r="L148" s="40"/>
    </row>
    <row r="149" spans="2:12" ht="13" x14ac:dyDescent="0.15">
      <c r="B149" s="40"/>
      <c r="C149" s="40"/>
      <c r="D149" s="40"/>
      <c r="F149" s="40"/>
      <c r="G149" s="40"/>
      <c r="H149" s="40"/>
      <c r="J149" s="40"/>
      <c r="K149" s="40"/>
      <c r="L149" s="40"/>
    </row>
    <row r="150" spans="2:12" ht="13" x14ac:dyDescent="0.15">
      <c r="B150" s="40"/>
      <c r="C150" s="40"/>
      <c r="D150" s="40"/>
      <c r="F150" s="40"/>
      <c r="G150" s="40"/>
      <c r="H150" s="40"/>
      <c r="J150" s="40"/>
      <c r="K150" s="40"/>
      <c r="L150" s="40"/>
    </row>
    <row r="151" spans="2:12" ht="13" x14ac:dyDescent="0.15">
      <c r="B151" s="40"/>
      <c r="C151" s="40"/>
      <c r="D151" s="40"/>
      <c r="F151" s="40"/>
      <c r="G151" s="40"/>
      <c r="H151" s="40"/>
      <c r="J151" s="40"/>
      <c r="K151" s="40"/>
      <c r="L151" s="40"/>
    </row>
    <row r="152" spans="2:12" ht="13" x14ac:dyDescent="0.15">
      <c r="B152" s="40"/>
      <c r="C152" s="40"/>
      <c r="D152" s="40"/>
      <c r="F152" s="40"/>
      <c r="G152" s="40"/>
      <c r="H152" s="40"/>
      <c r="J152" s="40"/>
      <c r="K152" s="40"/>
      <c r="L152" s="40"/>
    </row>
    <row r="153" spans="2:12" ht="13" x14ac:dyDescent="0.15">
      <c r="B153" s="40"/>
      <c r="C153" s="40"/>
      <c r="D153" s="40"/>
      <c r="F153" s="40"/>
      <c r="G153" s="40"/>
      <c r="H153" s="40"/>
      <c r="J153" s="40"/>
      <c r="K153" s="40"/>
      <c r="L153" s="40"/>
    </row>
    <row r="154" spans="2:12" ht="13" x14ac:dyDescent="0.15">
      <c r="B154" s="40"/>
      <c r="C154" s="40"/>
      <c r="D154" s="40"/>
      <c r="F154" s="40"/>
      <c r="G154" s="40"/>
      <c r="H154" s="40"/>
      <c r="J154" s="40"/>
      <c r="K154" s="40"/>
      <c r="L154" s="40"/>
    </row>
    <row r="155" spans="2:12" ht="13" x14ac:dyDescent="0.15">
      <c r="B155" s="40"/>
      <c r="C155" s="40"/>
      <c r="D155" s="40"/>
      <c r="F155" s="40"/>
      <c r="G155" s="40"/>
      <c r="H155" s="40"/>
      <c r="J155" s="40"/>
      <c r="K155" s="40"/>
      <c r="L155" s="40"/>
    </row>
    <row r="156" spans="2:12" ht="13" x14ac:dyDescent="0.15">
      <c r="B156" s="40"/>
      <c r="C156" s="40"/>
      <c r="D156" s="40"/>
      <c r="F156" s="40"/>
      <c r="G156" s="40"/>
      <c r="H156" s="40"/>
      <c r="J156" s="40"/>
      <c r="K156" s="40"/>
      <c r="L156" s="40"/>
    </row>
    <row r="157" spans="2:12" ht="13" x14ac:dyDescent="0.15">
      <c r="B157" s="40"/>
      <c r="C157" s="40"/>
      <c r="D157" s="40"/>
      <c r="F157" s="40"/>
      <c r="G157" s="40"/>
      <c r="H157" s="40"/>
      <c r="J157" s="40"/>
      <c r="K157" s="40"/>
      <c r="L157" s="40"/>
    </row>
    <row r="158" spans="2:12" ht="13" x14ac:dyDescent="0.15">
      <c r="B158" s="40"/>
      <c r="C158" s="40"/>
      <c r="D158" s="40"/>
      <c r="F158" s="40"/>
      <c r="G158" s="40"/>
      <c r="H158" s="40"/>
      <c r="J158" s="40"/>
      <c r="K158" s="40"/>
      <c r="L158" s="40"/>
    </row>
    <row r="159" spans="2:12" ht="13" x14ac:dyDescent="0.15">
      <c r="B159" s="40"/>
      <c r="C159" s="40"/>
      <c r="D159" s="40"/>
      <c r="F159" s="40"/>
      <c r="G159" s="40"/>
      <c r="H159" s="40"/>
      <c r="J159" s="40"/>
      <c r="K159" s="40"/>
      <c r="L159" s="40"/>
    </row>
    <row r="160" spans="2:12" ht="13" x14ac:dyDescent="0.15">
      <c r="B160" s="40"/>
      <c r="C160" s="40"/>
      <c r="D160" s="40"/>
      <c r="F160" s="40"/>
      <c r="G160" s="40"/>
      <c r="H160" s="40"/>
      <c r="J160" s="40"/>
      <c r="K160" s="40"/>
      <c r="L160" s="40"/>
    </row>
    <row r="161" spans="2:12" ht="13" x14ac:dyDescent="0.15">
      <c r="B161" s="40"/>
      <c r="C161" s="40"/>
      <c r="D161" s="40"/>
      <c r="F161" s="40"/>
      <c r="G161" s="40"/>
      <c r="H161" s="40"/>
      <c r="J161" s="40"/>
      <c r="K161" s="40"/>
      <c r="L161" s="40"/>
    </row>
    <row r="162" spans="2:12" ht="13" x14ac:dyDescent="0.15">
      <c r="B162" s="40"/>
      <c r="C162" s="40"/>
      <c r="D162" s="40"/>
      <c r="F162" s="40"/>
      <c r="G162" s="40"/>
      <c r="H162" s="40"/>
      <c r="J162" s="40"/>
      <c r="K162" s="40"/>
      <c r="L162" s="40"/>
    </row>
    <row r="163" spans="2:12" ht="13" x14ac:dyDescent="0.15">
      <c r="B163" s="40"/>
      <c r="C163" s="40"/>
      <c r="D163" s="40"/>
      <c r="F163" s="40"/>
      <c r="G163" s="40"/>
      <c r="H163" s="40"/>
      <c r="J163" s="40"/>
      <c r="K163" s="40"/>
      <c r="L163" s="40"/>
    </row>
    <row r="164" spans="2:12" ht="13" x14ac:dyDescent="0.15">
      <c r="B164" s="40"/>
      <c r="C164" s="40"/>
      <c r="D164" s="40"/>
      <c r="F164" s="40"/>
      <c r="G164" s="40"/>
      <c r="H164" s="40"/>
      <c r="J164" s="40"/>
      <c r="K164" s="40"/>
      <c r="L164" s="40"/>
    </row>
    <row r="165" spans="2:12" ht="13" x14ac:dyDescent="0.15">
      <c r="B165" s="40"/>
      <c r="C165" s="40"/>
      <c r="D165" s="40"/>
      <c r="F165" s="40"/>
      <c r="G165" s="40"/>
      <c r="H165" s="40"/>
      <c r="J165" s="40"/>
      <c r="K165" s="40"/>
      <c r="L165" s="40"/>
    </row>
    <row r="166" spans="2:12" ht="13" x14ac:dyDescent="0.15">
      <c r="B166" s="40"/>
      <c r="C166" s="40"/>
      <c r="D166" s="40"/>
      <c r="F166" s="40"/>
      <c r="G166" s="40"/>
      <c r="H166" s="40"/>
      <c r="J166" s="40"/>
      <c r="K166" s="40"/>
      <c r="L166" s="40"/>
    </row>
    <row r="167" spans="2:12" ht="13" x14ac:dyDescent="0.15">
      <c r="B167" s="40"/>
      <c r="C167" s="40"/>
      <c r="D167" s="40"/>
      <c r="F167" s="40"/>
      <c r="G167" s="40"/>
      <c r="H167" s="40"/>
      <c r="J167" s="40"/>
      <c r="K167" s="40"/>
      <c r="L167" s="40"/>
    </row>
    <row r="168" spans="2:12" ht="13" x14ac:dyDescent="0.15">
      <c r="B168" s="40"/>
      <c r="C168" s="40"/>
      <c r="D168" s="40"/>
      <c r="F168" s="40"/>
      <c r="G168" s="40"/>
      <c r="H168" s="40"/>
      <c r="J168" s="40"/>
      <c r="K168" s="40"/>
      <c r="L168" s="40"/>
    </row>
    <row r="169" spans="2:12" ht="13" x14ac:dyDescent="0.15">
      <c r="B169" s="40"/>
      <c r="C169" s="40"/>
      <c r="D169" s="40"/>
      <c r="F169" s="40"/>
      <c r="G169" s="40"/>
      <c r="H169" s="40"/>
      <c r="J169" s="40"/>
      <c r="K169" s="40"/>
      <c r="L169" s="40"/>
    </row>
    <row r="170" spans="2:12" ht="13" x14ac:dyDescent="0.15">
      <c r="B170" s="40"/>
      <c r="C170" s="40"/>
      <c r="D170" s="40"/>
      <c r="F170" s="40"/>
      <c r="G170" s="40"/>
      <c r="H170" s="40"/>
      <c r="J170" s="40"/>
      <c r="K170" s="40"/>
      <c r="L170" s="40"/>
    </row>
    <row r="171" spans="2:12" ht="13" x14ac:dyDescent="0.15">
      <c r="B171" s="40"/>
      <c r="C171" s="40"/>
      <c r="D171" s="40"/>
      <c r="F171" s="40"/>
      <c r="G171" s="40"/>
      <c r="H171" s="40"/>
      <c r="J171" s="40"/>
      <c r="K171" s="40"/>
      <c r="L171" s="40"/>
    </row>
    <row r="172" spans="2:12" ht="13" x14ac:dyDescent="0.15">
      <c r="B172" s="40"/>
      <c r="C172" s="40"/>
      <c r="D172" s="40"/>
      <c r="F172" s="40"/>
      <c r="G172" s="40"/>
      <c r="H172" s="40"/>
      <c r="J172" s="40"/>
      <c r="K172" s="40"/>
      <c r="L172" s="40"/>
    </row>
    <row r="173" spans="2:12" ht="13" x14ac:dyDescent="0.15">
      <c r="B173" s="40"/>
      <c r="C173" s="40"/>
      <c r="D173" s="40"/>
      <c r="F173" s="40"/>
      <c r="G173" s="40"/>
      <c r="H173" s="40"/>
      <c r="J173" s="40"/>
      <c r="K173" s="40"/>
      <c r="L173" s="40"/>
    </row>
    <row r="174" spans="2:12" ht="13" x14ac:dyDescent="0.15">
      <c r="B174" s="40"/>
      <c r="C174" s="40"/>
      <c r="D174" s="40"/>
      <c r="F174" s="40"/>
      <c r="G174" s="40"/>
      <c r="H174" s="40"/>
      <c r="J174" s="40"/>
      <c r="K174" s="40"/>
      <c r="L174" s="40"/>
    </row>
    <row r="175" spans="2:12" ht="13" x14ac:dyDescent="0.15">
      <c r="B175" s="40"/>
      <c r="C175" s="40"/>
      <c r="D175" s="40"/>
      <c r="F175" s="40"/>
      <c r="G175" s="40"/>
      <c r="H175" s="40"/>
      <c r="J175" s="40"/>
      <c r="K175" s="40"/>
      <c r="L175" s="40"/>
    </row>
    <row r="176" spans="2:12" ht="13" x14ac:dyDescent="0.15">
      <c r="B176" s="40"/>
      <c r="C176" s="40"/>
      <c r="D176" s="40"/>
      <c r="F176" s="40"/>
      <c r="G176" s="40"/>
      <c r="H176" s="40"/>
      <c r="J176" s="40"/>
      <c r="K176" s="40"/>
      <c r="L176" s="40"/>
    </row>
    <row r="177" spans="2:12" ht="13" x14ac:dyDescent="0.15">
      <c r="B177" s="40"/>
      <c r="C177" s="40"/>
      <c r="D177" s="40"/>
      <c r="F177" s="40"/>
      <c r="G177" s="40"/>
      <c r="H177" s="40"/>
      <c r="J177" s="40"/>
      <c r="K177" s="40"/>
      <c r="L177" s="40"/>
    </row>
    <row r="178" spans="2:12" ht="13" x14ac:dyDescent="0.15">
      <c r="B178" s="40"/>
      <c r="C178" s="40"/>
      <c r="D178" s="40"/>
      <c r="F178" s="40"/>
      <c r="G178" s="40"/>
      <c r="H178" s="40"/>
      <c r="J178" s="40"/>
      <c r="K178" s="40"/>
      <c r="L178" s="40"/>
    </row>
    <row r="179" spans="2:12" ht="13" x14ac:dyDescent="0.15">
      <c r="B179" s="40"/>
      <c r="C179" s="40"/>
      <c r="D179" s="40"/>
      <c r="F179" s="40"/>
      <c r="G179" s="40"/>
      <c r="H179" s="40"/>
      <c r="J179" s="40"/>
      <c r="K179" s="40"/>
      <c r="L179" s="40"/>
    </row>
    <row r="180" spans="2:12" ht="13" x14ac:dyDescent="0.15">
      <c r="B180" s="40"/>
      <c r="C180" s="40"/>
      <c r="D180" s="40"/>
      <c r="F180" s="40"/>
      <c r="G180" s="40"/>
      <c r="H180" s="40"/>
      <c r="J180" s="40"/>
      <c r="K180" s="40"/>
      <c r="L180" s="40"/>
    </row>
    <row r="181" spans="2:12" ht="13" x14ac:dyDescent="0.15">
      <c r="B181" s="40"/>
      <c r="C181" s="40"/>
      <c r="D181" s="40"/>
      <c r="F181" s="40"/>
      <c r="G181" s="40"/>
      <c r="H181" s="40"/>
      <c r="J181" s="40"/>
      <c r="K181" s="40"/>
      <c r="L181" s="40"/>
    </row>
    <row r="182" spans="2:12" ht="13" x14ac:dyDescent="0.15">
      <c r="B182" s="40"/>
      <c r="C182" s="40"/>
      <c r="D182" s="40"/>
      <c r="F182" s="40"/>
      <c r="G182" s="40"/>
      <c r="H182" s="40"/>
      <c r="J182" s="40"/>
      <c r="K182" s="40"/>
      <c r="L182" s="40"/>
    </row>
    <row r="183" spans="2:12" ht="13" x14ac:dyDescent="0.15">
      <c r="B183" s="40"/>
      <c r="C183" s="40"/>
      <c r="D183" s="40"/>
      <c r="F183" s="40"/>
      <c r="G183" s="40"/>
      <c r="H183" s="40"/>
      <c r="J183" s="40"/>
      <c r="K183" s="40"/>
      <c r="L183" s="40"/>
    </row>
    <row r="184" spans="2:12" ht="13" x14ac:dyDescent="0.15">
      <c r="B184" s="40"/>
      <c r="C184" s="40"/>
      <c r="D184" s="40"/>
      <c r="F184" s="40"/>
      <c r="G184" s="40"/>
      <c r="H184" s="40"/>
      <c r="J184" s="40"/>
      <c r="K184" s="40"/>
      <c r="L184" s="40"/>
    </row>
    <row r="185" spans="2:12" ht="13" x14ac:dyDescent="0.15">
      <c r="B185" s="40"/>
      <c r="C185" s="40"/>
      <c r="D185" s="40"/>
      <c r="F185" s="40"/>
      <c r="G185" s="40"/>
      <c r="H185" s="40"/>
      <c r="J185" s="40"/>
      <c r="K185" s="40"/>
      <c r="L185" s="40"/>
    </row>
    <row r="186" spans="2:12" ht="13" x14ac:dyDescent="0.15">
      <c r="B186" s="40"/>
      <c r="C186" s="40"/>
      <c r="D186" s="40"/>
      <c r="F186" s="40"/>
      <c r="G186" s="40"/>
      <c r="H186" s="40"/>
      <c r="J186" s="40"/>
      <c r="K186" s="40"/>
      <c r="L186" s="40"/>
    </row>
    <row r="187" spans="2:12" ht="13" x14ac:dyDescent="0.15">
      <c r="B187" s="40"/>
      <c r="C187" s="40"/>
      <c r="D187" s="40"/>
      <c r="F187" s="40"/>
      <c r="G187" s="40"/>
      <c r="H187" s="40"/>
      <c r="J187" s="40"/>
      <c r="K187" s="40"/>
      <c r="L187" s="40"/>
    </row>
    <row r="188" spans="2:12" ht="13" x14ac:dyDescent="0.15">
      <c r="B188" s="40"/>
      <c r="C188" s="40"/>
      <c r="D188" s="40"/>
      <c r="F188" s="40"/>
      <c r="G188" s="40"/>
      <c r="H188" s="40"/>
      <c r="J188" s="40"/>
      <c r="K188" s="40"/>
      <c r="L188" s="40"/>
    </row>
    <row r="189" spans="2:12" ht="13" x14ac:dyDescent="0.15">
      <c r="B189" s="40"/>
      <c r="C189" s="40"/>
      <c r="D189" s="40"/>
      <c r="F189" s="40"/>
      <c r="G189" s="40"/>
      <c r="H189" s="40"/>
      <c r="J189" s="40"/>
      <c r="K189" s="40"/>
      <c r="L189" s="40"/>
    </row>
    <row r="190" spans="2:12" ht="13" x14ac:dyDescent="0.15">
      <c r="B190" s="40"/>
      <c r="C190" s="40"/>
      <c r="D190" s="40"/>
      <c r="F190" s="40"/>
      <c r="G190" s="40"/>
      <c r="H190" s="40"/>
      <c r="J190" s="40"/>
      <c r="K190" s="40"/>
      <c r="L190" s="40"/>
    </row>
    <row r="191" spans="2:12" ht="13" x14ac:dyDescent="0.15">
      <c r="B191" s="40"/>
      <c r="C191" s="40"/>
      <c r="D191" s="40"/>
      <c r="F191" s="40"/>
      <c r="G191" s="40"/>
      <c r="H191" s="40"/>
      <c r="J191" s="40"/>
      <c r="K191" s="40"/>
      <c r="L191" s="40"/>
    </row>
    <row r="192" spans="2:12" ht="13" x14ac:dyDescent="0.15">
      <c r="B192" s="40"/>
      <c r="C192" s="40"/>
      <c r="D192" s="40"/>
      <c r="F192" s="40"/>
      <c r="G192" s="40"/>
      <c r="H192" s="40"/>
      <c r="J192" s="40"/>
      <c r="K192" s="40"/>
      <c r="L192" s="40"/>
    </row>
    <row r="193" spans="2:12" ht="13" x14ac:dyDescent="0.15">
      <c r="B193" s="40"/>
      <c r="C193" s="40"/>
      <c r="D193" s="40"/>
      <c r="F193" s="40"/>
      <c r="G193" s="40"/>
      <c r="H193" s="40"/>
      <c r="J193" s="40"/>
      <c r="K193" s="40"/>
      <c r="L193" s="40"/>
    </row>
    <row r="194" spans="2:12" ht="13" x14ac:dyDescent="0.15">
      <c r="B194" s="40"/>
      <c r="C194" s="40"/>
      <c r="D194" s="40"/>
      <c r="F194" s="40"/>
      <c r="G194" s="40"/>
      <c r="H194" s="40"/>
      <c r="J194" s="40"/>
      <c r="K194" s="40"/>
      <c r="L194" s="40"/>
    </row>
    <row r="195" spans="2:12" ht="13" x14ac:dyDescent="0.15">
      <c r="B195" s="40"/>
      <c r="C195" s="40"/>
      <c r="D195" s="40"/>
      <c r="F195" s="40"/>
      <c r="G195" s="40"/>
      <c r="H195" s="40"/>
      <c r="J195" s="40"/>
      <c r="K195" s="40"/>
      <c r="L195" s="40"/>
    </row>
    <row r="196" spans="2:12" ht="13" x14ac:dyDescent="0.15">
      <c r="B196" s="40"/>
      <c r="C196" s="40"/>
      <c r="D196" s="40"/>
      <c r="F196" s="40"/>
      <c r="G196" s="40"/>
      <c r="H196" s="40"/>
      <c r="J196" s="40"/>
      <c r="K196" s="40"/>
      <c r="L196" s="40"/>
    </row>
    <row r="197" spans="2:12" ht="13" x14ac:dyDescent="0.15">
      <c r="B197" s="40"/>
      <c r="C197" s="40"/>
      <c r="D197" s="40"/>
      <c r="F197" s="40"/>
      <c r="G197" s="40"/>
      <c r="H197" s="40"/>
      <c r="J197" s="40"/>
      <c r="K197" s="40"/>
      <c r="L197" s="40"/>
    </row>
    <row r="198" spans="2:12" ht="13" x14ac:dyDescent="0.15">
      <c r="B198" s="40"/>
      <c r="C198" s="40"/>
      <c r="D198" s="40"/>
      <c r="F198" s="40"/>
      <c r="G198" s="40"/>
      <c r="H198" s="40"/>
      <c r="J198" s="40"/>
      <c r="K198" s="40"/>
      <c r="L198" s="40"/>
    </row>
    <row r="199" spans="2:12" ht="13" x14ac:dyDescent="0.15">
      <c r="B199" s="40"/>
      <c r="C199" s="40"/>
      <c r="D199" s="40"/>
      <c r="F199" s="40"/>
      <c r="G199" s="40"/>
      <c r="H199" s="40"/>
      <c r="J199" s="40"/>
      <c r="K199" s="40"/>
      <c r="L199" s="40"/>
    </row>
    <row r="200" spans="2:12" ht="13" x14ac:dyDescent="0.15">
      <c r="B200" s="40"/>
      <c r="C200" s="40"/>
      <c r="D200" s="40"/>
      <c r="F200" s="40"/>
      <c r="G200" s="40"/>
      <c r="H200" s="40"/>
      <c r="J200" s="40"/>
      <c r="K200" s="40"/>
      <c r="L200" s="40"/>
    </row>
    <row r="201" spans="2:12" ht="13" x14ac:dyDescent="0.15">
      <c r="B201" s="40"/>
      <c r="C201" s="40"/>
      <c r="D201" s="40"/>
      <c r="F201" s="40"/>
      <c r="G201" s="40"/>
      <c r="H201" s="40"/>
      <c r="J201" s="40"/>
      <c r="K201" s="40"/>
      <c r="L201" s="40"/>
    </row>
    <row r="202" spans="2:12" ht="13" x14ac:dyDescent="0.15">
      <c r="B202" s="40"/>
      <c r="C202" s="40"/>
      <c r="D202" s="40"/>
      <c r="F202" s="40"/>
      <c r="G202" s="40"/>
      <c r="H202" s="40"/>
      <c r="J202" s="40"/>
      <c r="K202" s="40"/>
      <c r="L202" s="40"/>
    </row>
    <row r="203" spans="2:12" ht="13" x14ac:dyDescent="0.15">
      <c r="B203" s="40"/>
      <c r="C203" s="40"/>
      <c r="D203" s="40"/>
      <c r="F203" s="40"/>
      <c r="G203" s="40"/>
      <c r="H203" s="40"/>
      <c r="J203" s="40"/>
      <c r="K203" s="40"/>
      <c r="L203" s="40"/>
    </row>
    <row r="204" spans="2:12" ht="13" x14ac:dyDescent="0.15">
      <c r="B204" s="40"/>
      <c r="C204" s="40"/>
      <c r="D204" s="40"/>
      <c r="F204" s="40"/>
      <c r="G204" s="40"/>
      <c r="H204" s="40"/>
      <c r="J204" s="40"/>
      <c r="K204" s="40"/>
      <c r="L204" s="40"/>
    </row>
    <row r="205" spans="2:12" ht="13" x14ac:dyDescent="0.15">
      <c r="B205" s="40"/>
      <c r="C205" s="40"/>
      <c r="D205" s="40"/>
      <c r="F205" s="40"/>
      <c r="G205" s="40"/>
      <c r="H205" s="40"/>
      <c r="J205" s="40"/>
      <c r="K205" s="40"/>
      <c r="L205" s="40"/>
    </row>
    <row r="206" spans="2:12" ht="13" x14ac:dyDescent="0.15">
      <c r="B206" s="40"/>
      <c r="C206" s="40"/>
      <c r="D206" s="40"/>
      <c r="F206" s="40"/>
      <c r="G206" s="40"/>
      <c r="H206" s="40"/>
      <c r="J206" s="40"/>
      <c r="K206" s="40"/>
      <c r="L206" s="40"/>
    </row>
    <row r="207" spans="2:12" ht="13" x14ac:dyDescent="0.15">
      <c r="B207" s="40"/>
      <c r="C207" s="40"/>
      <c r="D207" s="40"/>
      <c r="F207" s="40"/>
      <c r="G207" s="40"/>
      <c r="H207" s="40"/>
      <c r="J207" s="40"/>
      <c r="K207" s="40"/>
      <c r="L207" s="40"/>
    </row>
    <row r="208" spans="2:12" ht="13" x14ac:dyDescent="0.15">
      <c r="B208" s="40"/>
      <c r="C208" s="40"/>
      <c r="D208" s="40"/>
      <c r="F208" s="40"/>
      <c r="G208" s="40"/>
      <c r="H208" s="40"/>
      <c r="J208" s="40"/>
      <c r="K208" s="40"/>
      <c r="L208" s="40"/>
    </row>
    <row r="209" spans="2:12" ht="13" x14ac:dyDescent="0.15">
      <c r="B209" s="40"/>
      <c r="C209" s="40"/>
      <c r="D209" s="40"/>
      <c r="F209" s="40"/>
      <c r="G209" s="40"/>
      <c r="H209" s="40"/>
      <c r="J209" s="40"/>
      <c r="K209" s="40"/>
      <c r="L209" s="40"/>
    </row>
    <row r="210" spans="2:12" ht="13" x14ac:dyDescent="0.15">
      <c r="B210" s="40"/>
      <c r="C210" s="40"/>
      <c r="D210" s="40"/>
      <c r="F210" s="40"/>
      <c r="G210" s="40"/>
      <c r="H210" s="40"/>
      <c r="J210" s="40"/>
      <c r="K210" s="40"/>
      <c r="L210" s="40"/>
    </row>
    <row r="211" spans="2:12" ht="13" x14ac:dyDescent="0.15">
      <c r="B211" s="40"/>
      <c r="C211" s="40"/>
      <c r="D211" s="40"/>
      <c r="F211" s="40"/>
      <c r="G211" s="40"/>
      <c r="H211" s="40"/>
      <c r="J211" s="40"/>
      <c r="K211" s="40"/>
      <c r="L211" s="40"/>
    </row>
    <row r="212" spans="2:12" ht="13" x14ac:dyDescent="0.15">
      <c r="B212" s="40"/>
      <c r="C212" s="40"/>
      <c r="D212" s="40"/>
      <c r="F212" s="40"/>
      <c r="G212" s="40"/>
      <c r="H212" s="40"/>
      <c r="J212" s="40"/>
      <c r="K212" s="40"/>
      <c r="L212" s="40"/>
    </row>
    <row r="213" spans="2:12" ht="13" x14ac:dyDescent="0.15">
      <c r="B213" s="40"/>
      <c r="C213" s="40"/>
      <c r="D213" s="40"/>
      <c r="F213" s="40"/>
      <c r="G213" s="40"/>
      <c r="H213" s="40"/>
      <c r="J213" s="40"/>
      <c r="K213" s="40"/>
      <c r="L213" s="40"/>
    </row>
    <row r="214" spans="2:12" ht="13" x14ac:dyDescent="0.15">
      <c r="B214" s="40"/>
      <c r="C214" s="40"/>
      <c r="D214" s="40"/>
      <c r="F214" s="40"/>
      <c r="G214" s="40"/>
      <c r="H214" s="40"/>
      <c r="J214" s="40"/>
      <c r="K214" s="40"/>
      <c r="L214" s="40"/>
    </row>
    <row r="215" spans="2:12" ht="13" x14ac:dyDescent="0.15">
      <c r="B215" s="40"/>
      <c r="C215" s="40"/>
      <c r="D215" s="40"/>
      <c r="F215" s="40"/>
      <c r="G215" s="40"/>
      <c r="H215" s="40"/>
      <c r="J215" s="40"/>
      <c r="K215" s="40"/>
      <c r="L215" s="40"/>
    </row>
    <row r="216" spans="2:12" ht="13" x14ac:dyDescent="0.15">
      <c r="B216" s="40"/>
      <c r="C216" s="40"/>
      <c r="D216" s="40"/>
      <c r="F216" s="40"/>
      <c r="G216" s="40"/>
      <c r="H216" s="40"/>
      <c r="J216" s="40"/>
      <c r="K216" s="40"/>
      <c r="L216" s="40"/>
    </row>
    <row r="217" spans="2:12" ht="13" x14ac:dyDescent="0.15">
      <c r="B217" s="40"/>
      <c r="C217" s="40"/>
      <c r="D217" s="40"/>
      <c r="F217" s="40"/>
      <c r="G217" s="40"/>
      <c r="H217" s="40"/>
      <c r="J217" s="40"/>
      <c r="K217" s="40"/>
      <c r="L217" s="40"/>
    </row>
    <row r="218" spans="2:12" ht="13" x14ac:dyDescent="0.15">
      <c r="B218" s="40"/>
      <c r="C218" s="40"/>
      <c r="D218" s="40"/>
      <c r="F218" s="40"/>
      <c r="G218" s="40"/>
      <c r="H218" s="40"/>
      <c r="J218" s="40"/>
      <c r="K218" s="40"/>
      <c r="L218" s="40"/>
    </row>
    <row r="219" spans="2:12" ht="13" x14ac:dyDescent="0.15">
      <c r="B219" s="40"/>
      <c r="C219" s="40"/>
      <c r="D219" s="40"/>
      <c r="F219" s="40"/>
      <c r="G219" s="40"/>
      <c r="H219" s="40"/>
      <c r="J219" s="40"/>
      <c r="K219" s="40"/>
      <c r="L219" s="40"/>
    </row>
    <row r="220" spans="2:12" ht="13" x14ac:dyDescent="0.15">
      <c r="B220" s="40"/>
      <c r="C220" s="40"/>
      <c r="D220" s="40"/>
      <c r="F220" s="40"/>
      <c r="G220" s="40"/>
      <c r="H220" s="40"/>
      <c r="J220" s="40"/>
      <c r="K220" s="40"/>
      <c r="L220" s="40"/>
    </row>
    <row r="221" spans="2:12" ht="13" x14ac:dyDescent="0.15">
      <c r="B221" s="40"/>
      <c r="C221" s="40"/>
      <c r="D221" s="40"/>
      <c r="F221" s="40"/>
      <c r="G221" s="40"/>
      <c r="H221" s="40"/>
      <c r="J221" s="40"/>
      <c r="K221" s="40"/>
      <c r="L221" s="40"/>
    </row>
    <row r="222" spans="2:12" ht="13" x14ac:dyDescent="0.15">
      <c r="B222" s="40"/>
      <c r="C222" s="40"/>
      <c r="D222" s="40"/>
      <c r="F222" s="40"/>
      <c r="G222" s="40"/>
      <c r="H222" s="40"/>
      <c r="J222" s="40"/>
      <c r="K222" s="40"/>
      <c r="L222" s="40"/>
    </row>
    <row r="223" spans="2:12" ht="13" x14ac:dyDescent="0.15">
      <c r="B223" s="40"/>
      <c r="C223" s="40"/>
      <c r="D223" s="40"/>
      <c r="F223" s="40"/>
      <c r="G223" s="40"/>
      <c r="H223" s="40"/>
      <c r="J223" s="40"/>
      <c r="K223" s="40"/>
      <c r="L223" s="40"/>
    </row>
    <row r="224" spans="2:12" ht="13" x14ac:dyDescent="0.15">
      <c r="B224" s="40"/>
      <c r="C224" s="40"/>
      <c r="D224" s="40"/>
      <c r="F224" s="40"/>
      <c r="G224" s="40"/>
      <c r="H224" s="40"/>
      <c r="J224" s="40"/>
      <c r="K224" s="40"/>
      <c r="L224" s="40"/>
    </row>
    <row r="225" spans="2:12" ht="13" x14ac:dyDescent="0.15">
      <c r="B225" s="40"/>
      <c r="C225" s="40"/>
      <c r="D225" s="40"/>
      <c r="F225" s="40"/>
      <c r="G225" s="40"/>
      <c r="H225" s="40"/>
      <c r="J225" s="40"/>
      <c r="K225" s="40"/>
      <c r="L225" s="40"/>
    </row>
    <row r="226" spans="2:12" ht="13" x14ac:dyDescent="0.15">
      <c r="B226" s="40"/>
      <c r="C226" s="40"/>
      <c r="D226" s="40"/>
      <c r="F226" s="40"/>
      <c r="G226" s="40"/>
      <c r="H226" s="40"/>
      <c r="J226" s="40"/>
      <c r="K226" s="40"/>
      <c r="L226" s="40"/>
    </row>
    <row r="227" spans="2:12" ht="13" x14ac:dyDescent="0.15">
      <c r="B227" s="40"/>
      <c r="C227" s="40"/>
      <c r="D227" s="40"/>
      <c r="F227" s="40"/>
      <c r="G227" s="40"/>
      <c r="H227" s="40"/>
      <c r="J227" s="40"/>
      <c r="K227" s="40"/>
      <c r="L227" s="40"/>
    </row>
    <row r="228" spans="2:12" ht="13" x14ac:dyDescent="0.15">
      <c r="B228" s="40"/>
      <c r="C228" s="40"/>
      <c r="D228" s="40"/>
      <c r="F228" s="40"/>
      <c r="G228" s="40"/>
      <c r="H228" s="40"/>
      <c r="J228" s="40"/>
      <c r="K228" s="40"/>
      <c r="L228" s="40"/>
    </row>
    <row r="229" spans="2:12" ht="13" x14ac:dyDescent="0.15">
      <c r="B229" s="40"/>
      <c r="C229" s="40"/>
      <c r="D229" s="40"/>
      <c r="F229" s="40"/>
      <c r="G229" s="40"/>
      <c r="H229" s="40"/>
      <c r="J229" s="40"/>
      <c r="K229" s="40"/>
      <c r="L229" s="40"/>
    </row>
    <row r="230" spans="2:12" ht="13" x14ac:dyDescent="0.15">
      <c r="B230" s="40"/>
      <c r="C230" s="40"/>
      <c r="D230" s="40"/>
      <c r="F230" s="40"/>
      <c r="G230" s="40"/>
      <c r="H230" s="40"/>
      <c r="J230" s="40"/>
      <c r="K230" s="40"/>
      <c r="L230" s="40"/>
    </row>
    <row r="231" spans="2:12" ht="13" x14ac:dyDescent="0.15">
      <c r="B231" s="40"/>
      <c r="C231" s="40"/>
      <c r="D231" s="40"/>
      <c r="F231" s="40"/>
      <c r="G231" s="40"/>
      <c r="H231" s="40"/>
      <c r="J231" s="40"/>
      <c r="K231" s="40"/>
      <c r="L231" s="40"/>
    </row>
    <row r="232" spans="2:12" ht="13" x14ac:dyDescent="0.15">
      <c r="B232" s="40"/>
      <c r="C232" s="40"/>
      <c r="D232" s="40"/>
      <c r="F232" s="40"/>
      <c r="G232" s="40"/>
      <c r="H232" s="40"/>
      <c r="J232" s="40"/>
      <c r="K232" s="40"/>
      <c r="L232" s="40"/>
    </row>
    <row r="233" spans="2:12" ht="13" x14ac:dyDescent="0.15">
      <c r="B233" s="40"/>
      <c r="C233" s="40"/>
      <c r="D233" s="40"/>
      <c r="F233" s="40"/>
      <c r="G233" s="40"/>
      <c r="H233" s="40"/>
      <c r="J233" s="40"/>
      <c r="K233" s="40"/>
      <c r="L233" s="40"/>
    </row>
    <row r="234" spans="2:12" ht="13" x14ac:dyDescent="0.15">
      <c r="B234" s="40"/>
      <c r="C234" s="40"/>
      <c r="D234" s="40"/>
      <c r="F234" s="40"/>
      <c r="G234" s="40"/>
      <c r="H234" s="40"/>
      <c r="J234" s="40"/>
      <c r="K234" s="40"/>
      <c r="L234" s="40"/>
    </row>
    <row r="235" spans="2:12" ht="13" x14ac:dyDescent="0.15">
      <c r="B235" s="40"/>
      <c r="C235" s="40"/>
      <c r="D235" s="40"/>
      <c r="F235" s="40"/>
      <c r="G235" s="40"/>
      <c r="H235" s="40"/>
      <c r="J235" s="40"/>
      <c r="K235" s="40"/>
      <c r="L235" s="40"/>
    </row>
    <row r="236" spans="2:12" ht="13" x14ac:dyDescent="0.15">
      <c r="B236" s="40"/>
      <c r="C236" s="40"/>
      <c r="D236" s="40"/>
      <c r="F236" s="40"/>
      <c r="G236" s="40"/>
      <c r="H236" s="40"/>
      <c r="J236" s="40"/>
      <c r="K236" s="40"/>
      <c r="L236" s="40"/>
    </row>
    <row r="237" spans="2:12" ht="13" x14ac:dyDescent="0.15">
      <c r="B237" s="40"/>
      <c r="C237" s="40"/>
      <c r="D237" s="40"/>
      <c r="F237" s="40"/>
      <c r="G237" s="40"/>
      <c r="H237" s="40"/>
      <c r="J237" s="40"/>
      <c r="K237" s="40"/>
      <c r="L237" s="40"/>
    </row>
    <row r="238" spans="2:12" ht="13" x14ac:dyDescent="0.15">
      <c r="B238" s="40"/>
      <c r="C238" s="40"/>
      <c r="D238" s="40"/>
      <c r="F238" s="40"/>
      <c r="G238" s="40"/>
      <c r="H238" s="40"/>
      <c r="J238" s="40"/>
      <c r="K238" s="40"/>
      <c r="L238" s="40"/>
    </row>
    <row r="239" spans="2:12" ht="13" x14ac:dyDescent="0.15">
      <c r="B239" s="40"/>
      <c r="C239" s="40"/>
      <c r="D239" s="40"/>
      <c r="F239" s="40"/>
      <c r="G239" s="40"/>
      <c r="H239" s="40"/>
      <c r="J239" s="40"/>
      <c r="K239" s="40"/>
      <c r="L239" s="40"/>
    </row>
    <row r="240" spans="2:12" ht="13" x14ac:dyDescent="0.15">
      <c r="B240" s="40"/>
      <c r="C240" s="40"/>
      <c r="D240" s="40"/>
      <c r="F240" s="40"/>
      <c r="G240" s="40"/>
      <c r="H240" s="40"/>
      <c r="J240" s="40"/>
      <c r="K240" s="40"/>
      <c r="L240" s="40"/>
    </row>
    <row r="241" spans="2:12" ht="13" x14ac:dyDescent="0.15">
      <c r="B241" s="40"/>
      <c r="C241" s="40"/>
      <c r="D241" s="40"/>
      <c r="F241" s="40"/>
      <c r="G241" s="40"/>
      <c r="H241" s="40"/>
      <c r="J241" s="40"/>
      <c r="K241" s="40"/>
      <c r="L241" s="40"/>
    </row>
    <row r="242" spans="2:12" ht="13" x14ac:dyDescent="0.15">
      <c r="B242" s="40"/>
      <c r="C242" s="40"/>
      <c r="D242" s="40"/>
      <c r="F242" s="40"/>
      <c r="G242" s="40"/>
      <c r="H242" s="40"/>
      <c r="J242" s="40"/>
      <c r="K242" s="40"/>
      <c r="L242" s="40"/>
    </row>
    <row r="243" spans="2:12" ht="13" x14ac:dyDescent="0.15">
      <c r="B243" s="40"/>
      <c r="C243" s="40"/>
      <c r="D243" s="40"/>
      <c r="F243" s="40"/>
      <c r="G243" s="40"/>
      <c r="H243" s="40"/>
      <c r="J243" s="40"/>
      <c r="K243" s="40"/>
      <c r="L243" s="40"/>
    </row>
    <row r="244" spans="2:12" ht="13" x14ac:dyDescent="0.15">
      <c r="B244" s="40"/>
      <c r="C244" s="40"/>
      <c r="D244" s="40"/>
      <c r="F244" s="40"/>
      <c r="G244" s="40"/>
      <c r="H244" s="40"/>
      <c r="J244" s="40"/>
      <c r="K244" s="40"/>
      <c r="L244" s="40"/>
    </row>
    <row r="245" spans="2:12" ht="13" x14ac:dyDescent="0.15">
      <c r="B245" s="40"/>
      <c r="C245" s="40"/>
      <c r="D245" s="40"/>
      <c r="F245" s="40"/>
      <c r="G245" s="40"/>
      <c r="H245" s="40"/>
      <c r="J245" s="40"/>
      <c r="K245" s="40"/>
      <c r="L245" s="40"/>
    </row>
    <row r="246" spans="2:12" ht="13" x14ac:dyDescent="0.15">
      <c r="B246" s="40"/>
      <c r="C246" s="40"/>
      <c r="D246" s="40"/>
      <c r="F246" s="40"/>
      <c r="G246" s="40"/>
      <c r="H246" s="40"/>
      <c r="J246" s="40"/>
      <c r="K246" s="40"/>
      <c r="L246" s="40"/>
    </row>
    <row r="247" spans="2:12" ht="13" x14ac:dyDescent="0.15">
      <c r="B247" s="40"/>
      <c r="C247" s="40"/>
      <c r="D247" s="40"/>
      <c r="F247" s="40"/>
      <c r="G247" s="40"/>
      <c r="H247" s="40"/>
      <c r="J247" s="40"/>
      <c r="K247" s="40"/>
      <c r="L247" s="40"/>
    </row>
    <row r="248" spans="2:12" ht="13" x14ac:dyDescent="0.15">
      <c r="B248" s="40"/>
      <c r="C248" s="40"/>
      <c r="D248" s="40"/>
      <c r="F248" s="40"/>
      <c r="G248" s="40"/>
      <c r="H248" s="40"/>
      <c r="J248" s="40"/>
      <c r="K248" s="40"/>
      <c r="L248" s="40"/>
    </row>
    <row r="249" spans="2:12" ht="13" x14ac:dyDescent="0.15">
      <c r="B249" s="40"/>
      <c r="C249" s="40"/>
      <c r="D249" s="40"/>
      <c r="F249" s="40"/>
      <c r="G249" s="40"/>
      <c r="H249" s="40"/>
      <c r="J249" s="40"/>
      <c r="K249" s="40"/>
      <c r="L249" s="40"/>
    </row>
    <row r="250" spans="2:12" ht="13" x14ac:dyDescent="0.15">
      <c r="B250" s="40"/>
      <c r="C250" s="40"/>
      <c r="D250" s="40"/>
      <c r="F250" s="40"/>
      <c r="G250" s="40"/>
      <c r="H250" s="40"/>
      <c r="J250" s="40"/>
      <c r="K250" s="40"/>
      <c r="L250" s="40"/>
    </row>
    <row r="251" spans="2:12" ht="13" x14ac:dyDescent="0.15">
      <c r="B251" s="40"/>
      <c r="C251" s="40"/>
      <c r="D251" s="40"/>
      <c r="F251" s="40"/>
      <c r="G251" s="40"/>
      <c r="H251" s="40"/>
      <c r="J251" s="40"/>
      <c r="K251" s="40"/>
      <c r="L251" s="40"/>
    </row>
    <row r="252" spans="2:12" ht="13" x14ac:dyDescent="0.15">
      <c r="B252" s="40"/>
      <c r="C252" s="40"/>
      <c r="D252" s="40"/>
      <c r="F252" s="40"/>
      <c r="G252" s="40"/>
      <c r="H252" s="40"/>
      <c r="J252" s="40"/>
      <c r="K252" s="40"/>
      <c r="L252" s="40"/>
    </row>
    <row r="253" spans="2:12" ht="13" x14ac:dyDescent="0.15">
      <c r="B253" s="40"/>
      <c r="C253" s="40"/>
      <c r="D253" s="40"/>
      <c r="F253" s="40"/>
      <c r="G253" s="40"/>
      <c r="H253" s="40"/>
      <c r="J253" s="40"/>
      <c r="K253" s="40"/>
      <c r="L253" s="40"/>
    </row>
    <row r="254" spans="2:12" ht="13" x14ac:dyDescent="0.15">
      <c r="B254" s="40"/>
      <c r="C254" s="40"/>
      <c r="D254" s="40"/>
      <c r="F254" s="40"/>
      <c r="G254" s="40"/>
      <c r="H254" s="40"/>
      <c r="J254" s="40"/>
      <c r="K254" s="40"/>
      <c r="L254" s="40"/>
    </row>
    <row r="255" spans="2:12" ht="13" x14ac:dyDescent="0.15">
      <c r="B255" s="40"/>
      <c r="C255" s="40"/>
      <c r="D255" s="40"/>
      <c r="F255" s="40"/>
      <c r="G255" s="40"/>
      <c r="H255" s="40"/>
      <c r="J255" s="40"/>
      <c r="K255" s="40"/>
      <c r="L255" s="40"/>
    </row>
    <row r="256" spans="2:12" ht="13" x14ac:dyDescent="0.15">
      <c r="B256" s="40"/>
      <c r="C256" s="40"/>
      <c r="D256" s="40"/>
      <c r="F256" s="40"/>
      <c r="G256" s="40"/>
      <c r="H256" s="40"/>
      <c r="J256" s="40"/>
      <c r="K256" s="40"/>
      <c r="L256" s="40"/>
    </row>
    <row r="257" spans="2:12" ht="13" x14ac:dyDescent="0.15">
      <c r="B257" s="40"/>
      <c r="C257" s="40"/>
      <c r="D257" s="40"/>
      <c r="F257" s="40"/>
      <c r="G257" s="40"/>
      <c r="H257" s="40"/>
      <c r="J257" s="40"/>
      <c r="K257" s="40"/>
      <c r="L257" s="40"/>
    </row>
    <row r="258" spans="2:12" ht="13" x14ac:dyDescent="0.15">
      <c r="B258" s="40"/>
      <c r="C258" s="40"/>
      <c r="D258" s="40"/>
      <c r="F258" s="40"/>
      <c r="G258" s="40"/>
      <c r="H258" s="40"/>
      <c r="J258" s="40"/>
      <c r="K258" s="40"/>
      <c r="L258" s="40"/>
    </row>
    <row r="259" spans="2:12" ht="13" x14ac:dyDescent="0.15">
      <c r="B259" s="40"/>
      <c r="C259" s="40"/>
      <c r="D259" s="40"/>
      <c r="F259" s="40"/>
      <c r="G259" s="40"/>
      <c r="H259" s="40"/>
      <c r="J259" s="40"/>
      <c r="K259" s="40"/>
      <c r="L259" s="40"/>
    </row>
    <row r="260" spans="2:12" ht="13" x14ac:dyDescent="0.15">
      <c r="B260" s="40"/>
      <c r="C260" s="40"/>
      <c r="D260" s="40"/>
      <c r="F260" s="40"/>
      <c r="G260" s="40"/>
      <c r="H260" s="40"/>
      <c r="J260" s="40"/>
      <c r="K260" s="40"/>
      <c r="L260" s="40"/>
    </row>
    <row r="261" spans="2:12" ht="13" x14ac:dyDescent="0.15">
      <c r="B261" s="40"/>
      <c r="C261" s="40"/>
      <c r="D261" s="40"/>
      <c r="F261" s="40"/>
      <c r="G261" s="40"/>
      <c r="H261" s="40"/>
      <c r="J261" s="40"/>
      <c r="K261" s="40"/>
      <c r="L261" s="40"/>
    </row>
    <row r="262" spans="2:12" ht="13" x14ac:dyDescent="0.15">
      <c r="B262" s="40"/>
      <c r="C262" s="40"/>
      <c r="D262" s="40"/>
      <c r="F262" s="40"/>
      <c r="G262" s="40"/>
      <c r="H262" s="40"/>
      <c r="J262" s="40"/>
      <c r="K262" s="40"/>
      <c r="L262" s="40"/>
    </row>
    <row r="263" spans="2:12" ht="13" x14ac:dyDescent="0.15">
      <c r="B263" s="40"/>
      <c r="C263" s="40"/>
      <c r="D263" s="40"/>
      <c r="F263" s="40"/>
      <c r="G263" s="40"/>
      <c r="H263" s="40"/>
      <c r="J263" s="40"/>
      <c r="K263" s="40"/>
      <c r="L263" s="40"/>
    </row>
    <row r="264" spans="2:12" ht="13" x14ac:dyDescent="0.15">
      <c r="B264" s="40"/>
      <c r="C264" s="40"/>
      <c r="D264" s="40"/>
      <c r="F264" s="40"/>
      <c r="G264" s="40"/>
      <c r="H264" s="40"/>
      <c r="J264" s="40"/>
      <c r="K264" s="40"/>
      <c r="L264" s="40"/>
    </row>
    <row r="265" spans="2:12" ht="13" x14ac:dyDescent="0.15">
      <c r="B265" s="40"/>
      <c r="C265" s="40"/>
      <c r="D265" s="40"/>
      <c r="F265" s="40"/>
      <c r="G265" s="40"/>
      <c r="H265" s="40"/>
      <c r="J265" s="40"/>
      <c r="K265" s="40"/>
      <c r="L265" s="40"/>
    </row>
    <row r="266" spans="2:12" ht="13" x14ac:dyDescent="0.15">
      <c r="B266" s="40"/>
      <c r="C266" s="40"/>
      <c r="D266" s="40"/>
      <c r="F266" s="40"/>
      <c r="G266" s="40"/>
      <c r="H266" s="40"/>
      <c r="J266" s="40"/>
      <c r="K266" s="40"/>
      <c r="L266" s="40"/>
    </row>
    <row r="267" spans="2:12" ht="13" x14ac:dyDescent="0.15">
      <c r="B267" s="40"/>
      <c r="C267" s="40"/>
      <c r="D267" s="40"/>
      <c r="F267" s="40"/>
      <c r="G267" s="40"/>
      <c r="H267" s="40"/>
      <c r="J267" s="40"/>
      <c r="K267" s="40"/>
      <c r="L267" s="40"/>
    </row>
    <row r="268" spans="2:12" ht="13" x14ac:dyDescent="0.15"/>
    <row r="269" spans="2:12" ht="13" x14ac:dyDescent="0.15"/>
    <row r="270" spans="2:12" ht="13" x14ac:dyDescent="0.15"/>
    <row r="271" spans="2:12" ht="13" x14ac:dyDescent="0.15"/>
    <row r="272" spans="2:1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  <row r="975" ht="13" x14ac:dyDescent="0.15"/>
    <row r="976" ht="13" x14ac:dyDescent="0.15"/>
    <row r="977" ht="13" x14ac:dyDescent="0.15"/>
    <row r="978" ht="13" x14ac:dyDescent="0.15"/>
    <row r="979" ht="13" x14ac:dyDescent="0.15"/>
    <row r="980" ht="13" x14ac:dyDescent="0.15"/>
    <row r="981" ht="13" x14ac:dyDescent="0.15"/>
    <row r="982" ht="13" x14ac:dyDescent="0.15"/>
    <row r="983" ht="13" x14ac:dyDescent="0.15"/>
    <row r="984" ht="13" x14ac:dyDescent="0.15"/>
    <row r="985" ht="13" x14ac:dyDescent="0.15"/>
    <row r="986" ht="13" x14ac:dyDescent="0.15"/>
    <row r="987" ht="13" x14ac:dyDescent="0.15"/>
    <row r="988" ht="13" x14ac:dyDescent="0.15"/>
    <row r="989" ht="13" x14ac:dyDescent="0.15"/>
    <row r="990" ht="13" x14ac:dyDescent="0.15"/>
    <row r="991" ht="13" x14ac:dyDescent="0.15"/>
    <row r="992" ht="13" x14ac:dyDescent="0.15"/>
    <row r="993" ht="13" x14ac:dyDescent="0.15"/>
    <row r="994" ht="13" x14ac:dyDescent="0.15"/>
    <row r="995" ht="13" x14ac:dyDescent="0.15"/>
    <row r="996" ht="13" x14ac:dyDescent="0.15"/>
    <row r="997" ht="13" x14ac:dyDescent="0.15"/>
    <row r="998" ht="13" x14ac:dyDescent="0.15"/>
    <row r="999" ht="13" x14ac:dyDescent="0.15"/>
    <row r="1000" ht="13" x14ac:dyDescent="0.1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 summaryRight="0"/>
  </sheetPr>
  <dimension ref="B1:L1000"/>
  <sheetViews>
    <sheetView workbookViewId="0"/>
  </sheetViews>
  <sheetFormatPr baseColWidth="10" defaultColWidth="12.6640625" defaultRowHeight="15.75" customHeight="1" x14ac:dyDescent="0.15"/>
  <cols>
    <col min="1" max="3" width="12.6640625" customWidth="1"/>
    <col min="4" max="4" width="10.5" customWidth="1"/>
    <col min="5" max="6" width="12.6640625" customWidth="1"/>
    <col min="8" max="8" width="10.5" customWidth="1"/>
    <col min="12" max="12" width="13.33203125" customWidth="1"/>
  </cols>
  <sheetData>
    <row r="1" spans="2:12" ht="15.75" customHeight="1" x14ac:dyDescent="0.15">
      <c r="B1" s="19" t="s">
        <v>114</v>
      </c>
      <c r="D1" s="40"/>
      <c r="F1" s="19" t="s">
        <v>114</v>
      </c>
      <c r="H1" s="40"/>
      <c r="J1" s="19" t="s">
        <v>114</v>
      </c>
      <c r="L1" s="40"/>
    </row>
    <row r="2" spans="2:12" ht="15.75" customHeight="1" x14ac:dyDescent="0.15">
      <c r="B2" s="19" t="s">
        <v>217</v>
      </c>
      <c r="C2" s="19" t="s">
        <v>218</v>
      </c>
      <c r="D2" s="40" t="s">
        <v>219</v>
      </c>
      <c r="F2" s="19" t="s">
        <v>217</v>
      </c>
      <c r="G2" s="19" t="s">
        <v>218</v>
      </c>
      <c r="H2" s="40" t="s">
        <v>220</v>
      </c>
      <c r="J2" s="19" t="s">
        <v>217</v>
      </c>
      <c r="K2" s="19" t="s">
        <v>218</v>
      </c>
      <c r="L2" s="40" t="s">
        <v>221</v>
      </c>
    </row>
    <row r="3" spans="2:12" ht="15.75" customHeight="1" x14ac:dyDescent="0.15">
      <c r="B3" s="40">
        <v>0.01</v>
      </c>
      <c r="C3" s="40">
        <v>30</v>
      </c>
      <c r="D3" s="40">
        <v>0.05</v>
      </c>
      <c r="F3" s="40">
        <v>0.01</v>
      </c>
      <c r="G3" s="40">
        <v>30</v>
      </c>
      <c r="H3" s="40">
        <v>0.05</v>
      </c>
      <c r="J3" s="40">
        <v>0.01</v>
      </c>
      <c r="K3" s="40">
        <v>30</v>
      </c>
      <c r="L3" s="40">
        <v>0.1</v>
      </c>
    </row>
    <row r="4" spans="2:12" ht="15.75" customHeight="1" x14ac:dyDescent="0.15">
      <c r="B4" s="40">
        <v>30.01</v>
      </c>
      <c r="C4" s="40">
        <v>50</v>
      </c>
      <c r="D4" s="40">
        <v>0.1</v>
      </c>
      <c r="F4" s="40">
        <v>30.01</v>
      </c>
      <c r="G4" s="40">
        <v>50</v>
      </c>
      <c r="H4" s="40">
        <v>0.1</v>
      </c>
      <c r="J4" s="40">
        <v>30.01</v>
      </c>
      <c r="K4" s="40">
        <v>50</v>
      </c>
      <c r="L4" s="40">
        <v>0.2</v>
      </c>
    </row>
    <row r="5" spans="2:12" ht="15.75" customHeight="1" x14ac:dyDescent="0.15">
      <c r="B5" s="40">
        <v>50.01</v>
      </c>
      <c r="C5" s="40">
        <v>70</v>
      </c>
      <c r="D5" s="40">
        <v>0.15</v>
      </c>
      <c r="F5" s="40">
        <v>50.01</v>
      </c>
      <c r="G5" s="40">
        <v>70</v>
      </c>
      <c r="H5" s="40">
        <v>0.15</v>
      </c>
      <c r="J5" s="40">
        <v>50.01</v>
      </c>
      <c r="K5" s="40">
        <v>70</v>
      </c>
      <c r="L5" s="40">
        <v>0.3</v>
      </c>
    </row>
    <row r="6" spans="2:12" ht="15.75" customHeight="1" x14ac:dyDescent="0.15">
      <c r="B6" s="40">
        <v>70.010000000000005</v>
      </c>
      <c r="C6" s="40">
        <v>100</v>
      </c>
      <c r="D6" s="40">
        <v>0.2</v>
      </c>
      <c r="F6" s="40">
        <v>70.010000000000005</v>
      </c>
      <c r="G6" s="40">
        <v>100</v>
      </c>
      <c r="H6" s="40">
        <v>0.2</v>
      </c>
      <c r="J6" s="40">
        <v>70.010000000000005</v>
      </c>
      <c r="K6" s="40">
        <v>100</v>
      </c>
      <c r="L6" s="40">
        <v>0.4</v>
      </c>
    </row>
    <row r="7" spans="2:12" ht="15.75" customHeight="1" x14ac:dyDescent="0.15">
      <c r="B7" s="40">
        <v>100.01</v>
      </c>
      <c r="C7" s="40">
        <v>140</v>
      </c>
      <c r="D7" s="40">
        <v>0.25</v>
      </c>
      <c r="F7" s="40">
        <v>100.01</v>
      </c>
      <c r="G7" s="40">
        <v>140</v>
      </c>
      <c r="H7" s="40">
        <v>0.25</v>
      </c>
      <c r="J7" s="40">
        <v>100.01</v>
      </c>
      <c r="K7" s="40">
        <v>140</v>
      </c>
      <c r="L7" s="40">
        <v>0.5</v>
      </c>
    </row>
    <row r="8" spans="2:12" ht="15.75" customHeight="1" x14ac:dyDescent="0.15">
      <c r="B8" s="40">
        <v>140.01</v>
      </c>
      <c r="C8" s="40">
        <v>200</v>
      </c>
      <c r="D8" s="40">
        <v>0.35</v>
      </c>
      <c r="F8" s="40">
        <v>140.01</v>
      </c>
      <c r="G8" s="40">
        <v>200</v>
      </c>
      <c r="H8" s="40">
        <v>0.35</v>
      </c>
      <c r="J8" s="40">
        <v>140.01</v>
      </c>
      <c r="K8" s="40">
        <v>200</v>
      </c>
      <c r="L8" s="40">
        <v>0.7</v>
      </c>
    </row>
    <row r="9" spans="2:12" ht="15.75" customHeight="1" x14ac:dyDescent="0.15">
      <c r="B9" s="40">
        <v>200.01</v>
      </c>
      <c r="C9" s="40">
        <v>300</v>
      </c>
      <c r="D9" s="40">
        <v>0.5</v>
      </c>
      <c r="F9" s="40">
        <v>200.01</v>
      </c>
      <c r="G9" s="40">
        <v>300</v>
      </c>
      <c r="H9" s="40">
        <v>0.5</v>
      </c>
      <c r="J9" s="40">
        <v>200.01</v>
      </c>
      <c r="K9" s="40">
        <v>300</v>
      </c>
      <c r="L9" s="40">
        <v>1</v>
      </c>
    </row>
    <row r="10" spans="2:12" ht="15.75" customHeight="1" x14ac:dyDescent="0.15">
      <c r="B10" s="40">
        <v>300.01</v>
      </c>
      <c r="C10" s="40">
        <v>400</v>
      </c>
      <c r="D10" s="40">
        <v>0.7</v>
      </c>
      <c r="F10" s="40">
        <v>300.01</v>
      </c>
      <c r="G10" s="40">
        <v>400</v>
      </c>
      <c r="H10" s="40">
        <v>0.7</v>
      </c>
      <c r="J10" s="40">
        <v>300.01</v>
      </c>
      <c r="K10" s="40">
        <v>400</v>
      </c>
      <c r="L10" s="40">
        <v>1.4</v>
      </c>
    </row>
    <row r="11" spans="2:12" ht="15.75" customHeight="1" x14ac:dyDescent="0.15">
      <c r="B11" s="40">
        <v>400.01</v>
      </c>
      <c r="C11" s="40">
        <v>500</v>
      </c>
      <c r="D11" s="40">
        <v>0.9</v>
      </c>
      <c r="F11" s="40">
        <v>400.01</v>
      </c>
      <c r="G11" s="40">
        <v>500</v>
      </c>
      <c r="H11" s="40">
        <v>0.9</v>
      </c>
      <c r="J11" s="40">
        <v>400.01</v>
      </c>
      <c r="K11" s="40">
        <v>500</v>
      </c>
      <c r="L11" s="40">
        <v>1.8</v>
      </c>
    </row>
    <row r="12" spans="2:12" ht="15.75" customHeight="1" x14ac:dyDescent="0.15">
      <c r="B12" s="40">
        <v>500.01</v>
      </c>
      <c r="C12" s="40">
        <v>600</v>
      </c>
      <c r="D12" s="40">
        <v>1.1000000000000001</v>
      </c>
      <c r="F12" s="40">
        <v>500.01</v>
      </c>
      <c r="G12" s="40">
        <v>600</v>
      </c>
      <c r="H12" s="40">
        <v>1.1000000000000001</v>
      </c>
      <c r="J12" s="40">
        <v>500.01</v>
      </c>
      <c r="K12" s="40">
        <v>600</v>
      </c>
      <c r="L12" s="40">
        <v>2.2000000000000002</v>
      </c>
    </row>
    <row r="13" spans="2:12" ht="15.75" customHeight="1" x14ac:dyDescent="0.15">
      <c r="B13" s="40">
        <v>600.01</v>
      </c>
      <c r="C13" s="40">
        <v>700</v>
      </c>
      <c r="D13" s="40">
        <v>1.3</v>
      </c>
      <c r="F13" s="40">
        <v>600.01</v>
      </c>
      <c r="G13" s="40">
        <v>700</v>
      </c>
      <c r="H13" s="40">
        <v>1.3</v>
      </c>
      <c r="J13" s="40">
        <v>600.01</v>
      </c>
      <c r="K13" s="40">
        <v>700</v>
      </c>
      <c r="L13" s="40">
        <v>2.6</v>
      </c>
    </row>
    <row r="14" spans="2:12" ht="15.75" customHeight="1" x14ac:dyDescent="0.15">
      <c r="B14" s="40">
        <v>700.01</v>
      </c>
      <c r="C14" s="40">
        <v>800</v>
      </c>
      <c r="D14" s="40">
        <v>1.5</v>
      </c>
      <c r="F14" s="40">
        <v>700.01</v>
      </c>
      <c r="G14" s="40">
        <v>800</v>
      </c>
      <c r="H14" s="40">
        <v>1.5</v>
      </c>
      <c r="J14" s="40">
        <v>700.01</v>
      </c>
      <c r="K14" s="40">
        <v>800</v>
      </c>
      <c r="L14" s="40">
        <v>3</v>
      </c>
    </row>
    <row r="15" spans="2:12" ht="15.75" customHeight="1" x14ac:dyDescent="0.15">
      <c r="B15" s="40">
        <v>800.01</v>
      </c>
      <c r="C15" s="40">
        <v>900</v>
      </c>
      <c r="D15" s="40">
        <v>1.7</v>
      </c>
      <c r="F15" s="40">
        <v>800.01</v>
      </c>
      <c r="G15" s="40">
        <v>900</v>
      </c>
      <c r="H15" s="40">
        <v>1.7</v>
      </c>
      <c r="J15" s="40">
        <v>800.01</v>
      </c>
      <c r="K15" s="40">
        <v>900</v>
      </c>
      <c r="L15" s="40">
        <v>3.4</v>
      </c>
    </row>
    <row r="16" spans="2:12" ht="15.75" customHeight="1" x14ac:dyDescent="0.15">
      <c r="B16" s="40">
        <v>900.01</v>
      </c>
      <c r="C16" s="40">
        <v>1000</v>
      </c>
      <c r="D16" s="40">
        <v>1.9</v>
      </c>
      <c r="F16" s="40">
        <v>900.01</v>
      </c>
      <c r="G16" s="40">
        <v>1000</v>
      </c>
      <c r="H16" s="40">
        <v>1.9</v>
      </c>
      <c r="J16" s="40">
        <v>900.01</v>
      </c>
      <c r="K16" s="40">
        <v>1000</v>
      </c>
      <c r="L16" s="40">
        <v>3.8</v>
      </c>
    </row>
    <row r="17" spans="2:12" ht="15.75" customHeight="1" x14ac:dyDescent="0.15">
      <c r="B17" s="40">
        <v>1000.01</v>
      </c>
      <c r="C17" s="40">
        <v>1100</v>
      </c>
      <c r="D17" s="40">
        <v>2.1</v>
      </c>
      <c r="F17" s="40">
        <v>1000.01</v>
      </c>
      <c r="G17" s="40">
        <v>1100</v>
      </c>
      <c r="H17" s="40">
        <v>2.1</v>
      </c>
      <c r="J17" s="40">
        <v>1000.01</v>
      </c>
      <c r="K17" s="40">
        <v>1100</v>
      </c>
      <c r="L17" s="40">
        <v>4.2</v>
      </c>
    </row>
    <row r="18" spans="2:12" ht="15.75" customHeight="1" x14ac:dyDescent="0.15">
      <c r="B18" s="40">
        <v>1100.01</v>
      </c>
      <c r="C18" s="40">
        <v>1200</v>
      </c>
      <c r="D18" s="40">
        <v>2.2999999999999998</v>
      </c>
      <c r="F18" s="40">
        <v>1100.01</v>
      </c>
      <c r="G18" s="40">
        <v>1200</v>
      </c>
      <c r="H18" s="40">
        <v>2.2999999999999998</v>
      </c>
      <c r="J18" s="40">
        <v>1100.01</v>
      </c>
      <c r="K18" s="40">
        <v>1200</v>
      </c>
      <c r="L18" s="40">
        <v>4.5999999999999996</v>
      </c>
    </row>
    <row r="19" spans="2:12" ht="15.75" customHeight="1" x14ac:dyDescent="0.15">
      <c r="B19" s="40">
        <v>1200.01</v>
      </c>
      <c r="C19" s="40">
        <v>1300</v>
      </c>
      <c r="D19" s="40">
        <v>2.5</v>
      </c>
      <c r="F19" s="40">
        <v>1200.01</v>
      </c>
      <c r="G19" s="40">
        <v>1300</v>
      </c>
      <c r="H19" s="40">
        <v>2.5</v>
      </c>
      <c r="J19" s="40">
        <v>1200.01</v>
      </c>
      <c r="K19" s="40">
        <v>1300</v>
      </c>
      <c r="L19" s="40">
        <v>5</v>
      </c>
    </row>
    <row r="20" spans="2:12" ht="15.75" customHeight="1" x14ac:dyDescent="0.15">
      <c r="B20" s="40">
        <v>1300.01</v>
      </c>
      <c r="C20" s="40">
        <v>1400</v>
      </c>
      <c r="D20" s="40">
        <v>2.7</v>
      </c>
      <c r="F20" s="40">
        <v>1300.01</v>
      </c>
      <c r="G20" s="40">
        <v>1400</v>
      </c>
      <c r="H20" s="40">
        <v>2.7</v>
      </c>
      <c r="J20" s="40">
        <v>1300.01</v>
      </c>
      <c r="K20" s="40">
        <v>1400</v>
      </c>
      <c r="L20" s="40">
        <v>5.4</v>
      </c>
    </row>
    <row r="21" spans="2:12" ht="15.75" customHeight="1" x14ac:dyDescent="0.15">
      <c r="B21" s="40">
        <v>1400.01</v>
      </c>
      <c r="C21" s="40">
        <v>1500</v>
      </c>
      <c r="D21" s="40">
        <v>2.9</v>
      </c>
      <c r="F21" s="40">
        <v>1400.01</v>
      </c>
      <c r="G21" s="40">
        <v>1500</v>
      </c>
      <c r="H21" s="40">
        <v>2.9</v>
      </c>
      <c r="J21" s="40">
        <v>1400.01</v>
      </c>
      <c r="K21" s="40">
        <v>1500</v>
      </c>
      <c r="L21" s="40">
        <v>5.8</v>
      </c>
    </row>
    <row r="22" spans="2:12" ht="15.75" customHeight="1" x14ac:dyDescent="0.15">
      <c r="B22" s="40">
        <v>1500.01</v>
      </c>
      <c r="C22" s="40">
        <v>1600</v>
      </c>
      <c r="D22" s="40">
        <v>3.1</v>
      </c>
      <c r="F22" s="40">
        <v>1500.01</v>
      </c>
      <c r="G22" s="40">
        <v>1600</v>
      </c>
      <c r="H22" s="40">
        <v>3.1</v>
      </c>
      <c r="J22" s="40">
        <v>1500.01</v>
      </c>
      <c r="K22" s="40">
        <v>1600</v>
      </c>
      <c r="L22" s="40">
        <v>6.2</v>
      </c>
    </row>
    <row r="23" spans="2:12" ht="15.75" customHeight="1" x14ac:dyDescent="0.15">
      <c r="B23" s="40">
        <v>1600.01</v>
      </c>
      <c r="C23" s="40">
        <v>1700</v>
      </c>
      <c r="D23" s="40">
        <v>3.3</v>
      </c>
      <c r="F23" s="40">
        <v>1600.01</v>
      </c>
      <c r="G23" s="40">
        <v>1700</v>
      </c>
      <c r="H23" s="40">
        <v>3.3</v>
      </c>
      <c r="J23" s="40">
        <v>1600.01</v>
      </c>
      <c r="K23" s="40">
        <v>1700</v>
      </c>
      <c r="L23" s="40">
        <v>6.6</v>
      </c>
    </row>
    <row r="24" spans="2:12" ht="15.75" customHeight="1" x14ac:dyDescent="0.15">
      <c r="B24" s="40">
        <v>1700.01</v>
      </c>
      <c r="C24" s="40">
        <v>1800</v>
      </c>
      <c r="D24" s="40">
        <v>3.5</v>
      </c>
      <c r="F24" s="40">
        <v>1700.01</v>
      </c>
      <c r="G24" s="40">
        <v>1800</v>
      </c>
      <c r="H24" s="40">
        <v>3.5</v>
      </c>
      <c r="J24" s="40">
        <v>1700.01</v>
      </c>
      <c r="K24" s="40">
        <v>1800</v>
      </c>
      <c r="L24" s="40">
        <v>7</v>
      </c>
    </row>
    <row r="25" spans="2:12" ht="15.75" customHeight="1" x14ac:dyDescent="0.15">
      <c r="B25" s="40">
        <v>1800.01</v>
      </c>
      <c r="C25" s="40">
        <v>1900</v>
      </c>
      <c r="D25" s="40">
        <v>3.7</v>
      </c>
      <c r="F25" s="40">
        <v>1800.01</v>
      </c>
      <c r="G25" s="40">
        <v>1900</v>
      </c>
      <c r="H25" s="40">
        <v>3.7</v>
      </c>
      <c r="J25" s="40">
        <v>1800.01</v>
      </c>
      <c r="K25" s="40">
        <v>1900</v>
      </c>
      <c r="L25" s="40">
        <v>7.4</v>
      </c>
    </row>
    <row r="26" spans="2:12" ht="15.75" customHeight="1" x14ac:dyDescent="0.15">
      <c r="B26" s="40">
        <v>1900.01</v>
      </c>
      <c r="C26" s="40">
        <v>2000</v>
      </c>
      <c r="D26" s="40">
        <v>3.9</v>
      </c>
      <c r="F26" s="40">
        <v>1900.01</v>
      </c>
      <c r="G26" s="40">
        <v>2000</v>
      </c>
      <c r="H26" s="40">
        <v>3.9</v>
      </c>
      <c r="J26" s="40">
        <v>1900.01</v>
      </c>
      <c r="K26" s="40">
        <v>2000</v>
      </c>
      <c r="L26" s="40">
        <v>7.8</v>
      </c>
    </row>
    <row r="27" spans="2:12" ht="15.75" customHeight="1" x14ac:dyDescent="0.15">
      <c r="B27" s="40">
        <v>2000.01</v>
      </c>
      <c r="C27" s="40">
        <v>2100</v>
      </c>
      <c r="D27" s="40">
        <v>4.0999999999999996</v>
      </c>
      <c r="F27" s="40">
        <v>2000.01</v>
      </c>
      <c r="G27" s="40">
        <v>2100</v>
      </c>
      <c r="H27" s="40">
        <v>4.0999999999999996</v>
      </c>
      <c r="J27" s="40">
        <v>2000.01</v>
      </c>
      <c r="K27" s="40">
        <v>2100</v>
      </c>
      <c r="L27" s="40">
        <v>8.1999999999999993</v>
      </c>
    </row>
    <row r="28" spans="2:12" ht="15.75" customHeight="1" x14ac:dyDescent="0.15">
      <c r="B28" s="40">
        <v>2100.0100000000002</v>
      </c>
      <c r="C28" s="40">
        <v>2200</v>
      </c>
      <c r="D28" s="40">
        <v>4.3</v>
      </c>
      <c r="F28" s="40">
        <v>2100.0100000000002</v>
      </c>
      <c r="G28" s="40">
        <v>2200</v>
      </c>
      <c r="H28" s="40">
        <v>4.3</v>
      </c>
      <c r="J28" s="40">
        <v>2100.0100000000002</v>
      </c>
      <c r="K28" s="40">
        <v>2200</v>
      </c>
      <c r="L28" s="40">
        <v>8.6</v>
      </c>
    </row>
    <row r="29" spans="2:12" ht="15.75" customHeight="1" x14ac:dyDescent="0.15">
      <c r="B29" s="40">
        <v>2200.0100000000002</v>
      </c>
      <c r="C29" s="40">
        <v>2300</v>
      </c>
      <c r="D29" s="40">
        <v>4.5</v>
      </c>
      <c r="F29" s="40">
        <v>2200.0100000000002</v>
      </c>
      <c r="G29" s="40">
        <v>2300</v>
      </c>
      <c r="H29" s="40">
        <v>4.5</v>
      </c>
      <c r="J29" s="40">
        <v>2200.0100000000002</v>
      </c>
      <c r="K29" s="40">
        <v>2300</v>
      </c>
      <c r="L29" s="40">
        <v>9</v>
      </c>
    </row>
    <row r="30" spans="2:12" ht="15.75" customHeight="1" x14ac:dyDescent="0.15">
      <c r="B30" s="40">
        <v>2300.0100000000002</v>
      </c>
      <c r="C30" s="40">
        <v>2400</v>
      </c>
      <c r="D30" s="40">
        <v>4.7</v>
      </c>
      <c r="F30" s="40">
        <v>2300.0100000000002</v>
      </c>
      <c r="G30" s="40">
        <v>2400</v>
      </c>
      <c r="H30" s="40">
        <v>4.7</v>
      </c>
      <c r="J30" s="40">
        <v>2300.0100000000002</v>
      </c>
      <c r="K30" s="40">
        <v>2400</v>
      </c>
      <c r="L30" s="40">
        <v>9.4</v>
      </c>
    </row>
    <row r="31" spans="2:12" ht="15.75" customHeight="1" x14ac:dyDescent="0.15">
      <c r="B31" s="40">
        <v>2400.0100000000002</v>
      </c>
      <c r="C31" s="40">
        <v>2500</v>
      </c>
      <c r="D31" s="40">
        <v>4.9000000000000004</v>
      </c>
      <c r="F31" s="40">
        <v>2400.0100000000002</v>
      </c>
      <c r="G31" s="40">
        <v>2500</v>
      </c>
      <c r="H31" s="40">
        <v>4.9000000000000004</v>
      </c>
      <c r="J31" s="40">
        <v>2400.0100000000002</v>
      </c>
      <c r="K31" s="40">
        <v>2500</v>
      </c>
      <c r="L31" s="40">
        <v>9.8000000000000007</v>
      </c>
    </row>
    <row r="32" spans="2:12" ht="15.75" customHeight="1" x14ac:dyDescent="0.15">
      <c r="B32" s="40">
        <v>2500.0100000000002</v>
      </c>
      <c r="C32" s="40">
        <v>2600</v>
      </c>
      <c r="D32" s="40">
        <v>5.0999999999999996</v>
      </c>
      <c r="F32" s="40">
        <v>2500.0100000000002</v>
      </c>
      <c r="G32" s="40">
        <v>2600</v>
      </c>
      <c r="H32" s="40">
        <v>5.0999999999999996</v>
      </c>
      <c r="J32" s="40">
        <v>2500.0100000000002</v>
      </c>
      <c r="K32" s="40">
        <v>2600</v>
      </c>
      <c r="L32" s="40">
        <v>10.199999999999999</v>
      </c>
    </row>
    <row r="33" spans="2:12" ht="15.75" customHeight="1" x14ac:dyDescent="0.15">
      <c r="B33" s="40">
        <v>2600.0100000000002</v>
      </c>
      <c r="C33" s="40">
        <v>2700</v>
      </c>
      <c r="D33" s="40">
        <v>5.3</v>
      </c>
      <c r="F33" s="40">
        <v>2600.0100000000002</v>
      </c>
      <c r="G33" s="40">
        <v>2700</v>
      </c>
      <c r="H33" s="40">
        <v>5.3</v>
      </c>
      <c r="J33" s="40">
        <v>2600.0100000000002</v>
      </c>
      <c r="K33" s="40">
        <v>2700</v>
      </c>
      <c r="L33" s="40">
        <v>10.6</v>
      </c>
    </row>
    <row r="34" spans="2:12" ht="15.75" customHeight="1" x14ac:dyDescent="0.15">
      <c r="B34" s="40">
        <v>2700.01</v>
      </c>
      <c r="C34" s="40">
        <v>2800</v>
      </c>
      <c r="D34" s="40">
        <v>5.5</v>
      </c>
      <c r="F34" s="40">
        <v>2700.01</v>
      </c>
      <c r="G34" s="40">
        <v>2800</v>
      </c>
      <c r="H34" s="40">
        <v>5.5</v>
      </c>
      <c r="J34" s="40">
        <v>2700.01</v>
      </c>
      <c r="K34" s="40">
        <v>2800</v>
      </c>
      <c r="L34" s="40">
        <v>11</v>
      </c>
    </row>
    <row r="35" spans="2:12" ht="15.75" customHeight="1" x14ac:dyDescent="0.15">
      <c r="B35" s="40">
        <v>2800.01</v>
      </c>
      <c r="C35" s="40">
        <v>2900</v>
      </c>
      <c r="D35" s="40">
        <v>5.7</v>
      </c>
      <c r="F35" s="40">
        <v>2800.01</v>
      </c>
      <c r="G35" s="40">
        <v>2900</v>
      </c>
      <c r="H35" s="40">
        <v>5.7</v>
      </c>
      <c r="J35" s="40">
        <v>2800.01</v>
      </c>
      <c r="K35" s="40">
        <v>2900</v>
      </c>
      <c r="L35" s="40">
        <v>11.4</v>
      </c>
    </row>
    <row r="36" spans="2:12" ht="15.75" customHeight="1" x14ac:dyDescent="0.15">
      <c r="B36" s="40">
        <v>2900.01</v>
      </c>
      <c r="C36" s="40">
        <v>3000</v>
      </c>
      <c r="D36" s="40">
        <v>5.9</v>
      </c>
      <c r="F36" s="40">
        <v>2900.01</v>
      </c>
      <c r="G36" s="40">
        <v>3000</v>
      </c>
      <c r="H36" s="40">
        <v>5.9</v>
      </c>
      <c r="J36" s="40">
        <v>2900.01</v>
      </c>
      <c r="K36" s="40">
        <v>3000</v>
      </c>
      <c r="L36" s="40">
        <v>11.8</v>
      </c>
    </row>
    <row r="37" spans="2:12" ht="15.75" customHeight="1" x14ac:dyDescent="0.15">
      <c r="B37" s="40">
        <v>3000.01</v>
      </c>
      <c r="C37" s="40">
        <v>3100</v>
      </c>
      <c r="D37" s="40">
        <v>6.1</v>
      </c>
      <c r="F37" s="40">
        <v>3000.01</v>
      </c>
      <c r="G37" s="40">
        <v>3100</v>
      </c>
      <c r="H37" s="40">
        <v>6.1</v>
      </c>
      <c r="J37" s="40">
        <v>3000.01</v>
      </c>
      <c r="K37" s="40">
        <v>3100</v>
      </c>
      <c r="L37" s="40">
        <v>12.2</v>
      </c>
    </row>
    <row r="38" spans="2:12" ht="15.75" customHeight="1" x14ac:dyDescent="0.15">
      <c r="B38" s="40">
        <v>3100.01</v>
      </c>
      <c r="C38" s="40">
        <v>3200</v>
      </c>
      <c r="D38" s="40">
        <v>6.3</v>
      </c>
      <c r="F38" s="40">
        <v>3100.01</v>
      </c>
      <c r="G38" s="40">
        <v>3200</v>
      </c>
      <c r="H38" s="40">
        <v>6.3</v>
      </c>
      <c r="J38" s="40">
        <v>3100.01</v>
      </c>
      <c r="K38" s="40">
        <v>3200</v>
      </c>
      <c r="L38" s="40">
        <v>12.6</v>
      </c>
    </row>
    <row r="39" spans="2:12" ht="15.75" customHeight="1" x14ac:dyDescent="0.15">
      <c r="B39" s="40">
        <v>3200.01</v>
      </c>
      <c r="C39" s="40">
        <v>3300</v>
      </c>
      <c r="D39" s="40">
        <v>6.5</v>
      </c>
      <c r="F39" s="40">
        <v>3200.01</v>
      </c>
      <c r="G39" s="40">
        <v>3300</v>
      </c>
      <c r="H39" s="40">
        <v>6.5</v>
      </c>
      <c r="J39" s="40">
        <v>3200.01</v>
      </c>
      <c r="K39" s="40">
        <v>3300</v>
      </c>
      <c r="L39" s="40">
        <v>13</v>
      </c>
    </row>
    <row r="40" spans="2:12" ht="15.75" customHeight="1" x14ac:dyDescent="0.15">
      <c r="B40" s="40">
        <v>3300.01</v>
      </c>
      <c r="C40" s="40">
        <v>3400</v>
      </c>
      <c r="D40" s="40">
        <v>6.7</v>
      </c>
      <c r="F40" s="40">
        <v>3300.01</v>
      </c>
      <c r="G40" s="40">
        <v>3400</v>
      </c>
      <c r="H40" s="40">
        <v>6.7</v>
      </c>
      <c r="J40" s="40">
        <v>3300.01</v>
      </c>
      <c r="K40" s="40">
        <v>3400</v>
      </c>
      <c r="L40" s="40">
        <v>13.4</v>
      </c>
    </row>
    <row r="41" spans="2:12" ht="15.75" customHeight="1" x14ac:dyDescent="0.15">
      <c r="B41" s="40">
        <v>3400.01</v>
      </c>
      <c r="C41" s="40">
        <v>3500</v>
      </c>
      <c r="D41" s="40">
        <v>6.9</v>
      </c>
      <c r="F41" s="40">
        <v>3400.01</v>
      </c>
      <c r="G41" s="40">
        <v>3500</v>
      </c>
      <c r="H41" s="40">
        <v>6.9</v>
      </c>
      <c r="J41" s="40">
        <v>3400.01</v>
      </c>
      <c r="K41" s="40">
        <v>3500</v>
      </c>
      <c r="L41" s="40">
        <v>13.8</v>
      </c>
    </row>
    <row r="42" spans="2:12" ht="15.75" customHeight="1" x14ac:dyDescent="0.15">
      <c r="B42" s="40">
        <v>3500.01</v>
      </c>
      <c r="C42" s="40">
        <v>3600</v>
      </c>
      <c r="D42" s="40">
        <v>7.1</v>
      </c>
      <c r="F42" s="40">
        <v>3500.01</v>
      </c>
      <c r="G42" s="40">
        <v>3600</v>
      </c>
      <c r="H42" s="40">
        <v>7.1</v>
      </c>
      <c r="J42" s="40">
        <v>3500.01</v>
      </c>
      <c r="K42" s="40">
        <v>3600</v>
      </c>
      <c r="L42" s="40">
        <v>14.2</v>
      </c>
    </row>
    <row r="43" spans="2:12" ht="15.75" customHeight="1" x14ac:dyDescent="0.15">
      <c r="B43" s="40">
        <v>3600.01</v>
      </c>
      <c r="C43" s="40">
        <v>3700</v>
      </c>
      <c r="D43" s="40">
        <v>7.3</v>
      </c>
      <c r="F43" s="40">
        <v>3600.01</v>
      </c>
      <c r="G43" s="40">
        <v>3700</v>
      </c>
      <c r="H43" s="40">
        <v>7.3</v>
      </c>
      <c r="J43" s="40">
        <v>3600.01</v>
      </c>
      <c r="K43" s="40">
        <v>3700</v>
      </c>
      <c r="L43" s="40">
        <v>14.6</v>
      </c>
    </row>
    <row r="44" spans="2:12" ht="15.75" customHeight="1" x14ac:dyDescent="0.15">
      <c r="B44" s="40">
        <v>3700.01</v>
      </c>
      <c r="C44" s="40">
        <v>3800</v>
      </c>
      <c r="D44" s="40">
        <v>7.5</v>
      </c>
      <c r="F44" s="40">
        <v>3700.01</v>
      </c>
      <c r="G44" s="40">
        <v>3800</v>
      </c>
      <c r="H44" s="40">
        <v>7.5</v>
      </c>
      <c r="J44" s="40">
        <v>3700.01</v>
      </c>
      <c r="K44" s="40">
        <v>3800</v>
      </c>
      <c r="L44" s="40">
        <v>15</v>
      </c>
    </row>
    <row r="45" spans="2:12" ht="15.75" customHeight="1" x14ac:dyDescent="0.15">
      <c r="B45" s="40">
        <v>3800.01</v>
      </c>
      <c r="C45" s="40">
        <v>3900</v>
      </c>
      <c r="D45" s="40">
        <v>7.7</v>
      </c>
      <c r="F45" s="40">
        <v>3800.01</v>
      </c>
      <c r="G45" s="40">
        <v>3900</v>
      </c>
      <c r="H45" s="40">
        <v>7.7</v>
      </c>
      <c r="J45" s="40">
        <v>3800.01</v>
      </c>
      <c r="K45" s="40">
        <v>3900</v>
      </c>
      <c r="L45" s="40">
        <v>15.4</v>
      </c>
    </row>
    <row r="46" spans="2:12" ht="15.75" customHeight="1" x14ac:dyDescent="0.15">
      <c r="B46" s="40">
        <v>3900.01</v>
      </c>
      <c r="C46" s="40">
        <v>4000</v>
      </c>
      <c r="D46" s="40">
        <v>7.9</v>
      </c>
      <c r="F46" s="40">
        <v>3900.01</v>
      </c>
      <c r="G46" s="40">
        <v>4000</v>
      </c>
      <c r="H46" s="40">
        <v>7.9</v>
      </c>
      <c r="J46" s="40">
        <v>3900.01</v>
      </c>
      <c r="K46" s="40">
        <v>4000</v>
      </c>
      <c r="L46" s="40">
        <v>15.8</v>
      </c>
    </row>
    <row r="47" spans="2:12" ht="15.75" customHeight="1" x14ac:dyDescent="0.15">
      <c r="B47" s="40">
        <v>4000.01</v>
      </c>
      <c r="C47" s="40">
        <v>4100</v>
      </c>
      <c r="D47" s="40">
        <v>8.1</v>
      </c>
      <c r="F47" s="40">
        <v>4000.01</v>
      </c>
      <c r="G47" s="40">
        <v>4100</v>
      </c>
      <c r="H47" s="40">
        <v>8.1</v>
      </c>
      <c r="J47" s="40">
        <v>4000.01</v>
      </c>
      <c r="K47" s="40">
        <v>4100</v>
      </c>
      <c r="L47" s="40">
        <v>16.2</v>
      </c>
    </row>
    <row r="48" spans="2:12" ht="15.75" customHeight="1" x14ac:dyDescent="0.15">
      <c r="B48" s="40">
        <v>4100.01</v>
      </c>
      <c r="C48" s="40">
        <v>4200</v>
      </c>
      <c r="D48" s="40">
        <v>8.3000000000000007</v>
      </c>
      <c r="F48" s="40">
        <v>4100.01</v>
      </c>
      <c r="G48" s="40">
        <v>4200</v>
      </c>
      <c r="H48" s="40">
        <v>8.3000000000000007</v>
      </c>
      <c r="J48" s="40">
        <v>4100.01</v>
      </c>
      <c r="K48" s="40">
        <v>4200</v>
      </c>
      <c r="L48" s="40">
        <v>16.600000000000001</v>
      </c>
    </row>
    <row r="49" spans="2:12" ht="15.75" customHeight="1" x14ac:dyDescent="0.15">
      <c r="B49" s="40">
        <v>4200.01</v>
      </c>
      <c r="C49" s="40">
        <v>4300</v>
      </c>
      <c r="D49" s="40">
        <v>8.5</v>
      </c>
      <c r="F49" s="40">
        <v>4200.01</v>
      </c>
      <c r="G49" s="40">
        <v>4300</v>
      </c>
      <c r="H49" s="40">
        <v>8.5</v>
      </c>
      <c r="J49" s="40">
        <v>4200.01</v>
      </c>
      <c r="K49" s="40">
        <v>4300</v>
      </c>
      <c r="L49" s="40">
        <v>17</v>
      </c>
    </row>
    <row r="50" spans="2:12" ht="15.75" customHeight="1" x14ac:dyDescent="0.15">
      <c r="B50" s="40">
        <v>4300.01</v>
      </c>
      <c r="C50" s="40">
        <v>4400</v>
      </c>
      <c r="D50" s="40">
        <v>8.6999999999999993</v>
      </c>
      <c r="F50" s="40">
        <v>4300.01</v>
      </c>
      <c r="G50" s="40">
        <v>4400</v>
      </c>
      <c r="H50" s="40">
        <v>8.6999999999999993</v>
      </c>
      <c r="J50" s="40">
        <v>4300.01</v>
      </c>
      <c r="K50" s="40">
        <v>4400</v>
      </c>
      <c r="L50" s="40">
        <v>17.399999999999999</v>
      </c>
    </row>
    <row r="51" spans="2:12" ht="15.75" customHeight="1" x14ac:dyDescent="0.15">
      <c r="B51" s="40">
        <v>4400.01</v>
      </c>
      <c r="C51" s="40">
        <v>4500</v>
      </c>
      <c r="D51" s="40">
        <v>8.9</v>
      </c>
      <c r="F51" s="40">
        <v>4400.01</v>
      </c>
      <c r="G51" s="40">
        <v>4500</v>
      </c>
      <c r="H51" s="40">
        <v>8.9</v>
      </c>
      <c r="J51" s="40">
        <v>4400.01</v>
      </c>
      <c r="K51" s="40">
        <v>4500</v>
      </c>
      <c r="L51" s="40">
        <v>17.8</v>
      </c>
    </row>
    <row r="52" spans="2:12" ht="15.75" customHeight="1" x14ac:dyDescent="0.15">
      <c r="B52" s="40">
        <v>4500.01</v>
      </c>
      <c r="C52" s="40">
        <v>4600</v>
      </c>
      <c r="D52" s="40">
        <v>9.1</v>
      </c>
      <c r="F52" s="40">
        <v>4500.01</v>
      </c>
      <c r="G52" s="40">
        <v>4600</v>
      </c>
      <c r="H52" s="40">
        <v>9.1</v>
      </c>
      <c r="J52" s="40">
        <v>4500.01</v>
      </c>
      <c r="K52" s="40">
        <v>4600</v>
      </c>
      <c r="L52" s="40">
        <v>18.2</v>
      </c>
    </row>
    <row r="53" spans="2:12" ht="15.75" customHeight="1" x14ac:dyDescent="0.15">
      <c r="B53" s="40">
        <v>4600.01</v>
      </c>
      <c r="C53" s="40">
        <v>4700</v>
      </c>
      <c r="D53" s="40">
        <v>9.3000000000000007</v>
      </c>
      <c r="F53" s="40">
        <v>4600.01</v>
      </c>
      <c r="G53" s="40">
        <v>4700</v>
      </c>
      <c r="H53" s="40">
        <v>9.3000000000000007</v>
      </c>
      <c r="J53" s="40">
        <v>4600.01</v>
      </c>
      <c r="K53" s="40">
        <v>4700</v>
      </c>
      <c r="L53" s="40">
        <v>18.600000000000001</v>
      </c>
    </row>
    <row r="54" spans="2:12" ht="15.75" customHeight="1" x14ac:dyDescent="0.15">
      <c r="B54" s="40">
        <v>4700.01</v>
      </c>
      <c r="C54" s="40">
        <v>4800</v>
      </c>
      <c r="D54" s="40">
        <v>9.5</v>
      </c>
      <c r="F54" s="40">
        <v>4700.01</v>
      </c>
      <c r="G54" s="40">
        <v>4800</v>
      </c>
      <c r="H54" s="40">
        <v>9.5</v>
      </c>
      <c r="J54" s="40">
        <v>4700.01</v>
      </c>
      <c r="K54" s="40">
        <v>4800</v>
      </c>
      <c r="L54" s="40">
        <v>19</v>
      </c>
    </row>
    <row r="55" spans="2:12" ht="15.75" customHeight="1" x14ac:dyDescent="0.15">
      <c r="B55" s="40">
        <v>4800.01</v>
      </c>
      <c r="C55" s="40">
        <v>4900</v>
      </c>
      <c r="D55" s="40">
        <v>9.6999999999999993</v>
      </c>
      <c r="F55" s="40">
        <v>4800.01</v>
      </c>
      <c r="G55" s="40">
        <v>4900</v>
      </c>
      <c r="H55" s="40">
        <v>9.6999999999999993</v>
      </c>
      <c r="J55" s="40">
        <v>4800.01</v>
      </c>
      <c r="K55" s="40">
        <v>4900</v>
      </c>
      <c r="L55" s="40">
        <v>19.399999999999999</v>
      </c>
    </row>
    <row r="56" spans="2:12" ht="15.75" customHeight="1" x14ac:dyDescent="0.15">
      <c r="B56" s="40">
        <v>4900.01</v>
      </c>
      <c r="C56" s="40">
        <v>5000</v>
      </c>
      <c r="D56" s="40">
        <v>9.9</v>
      </c>
      <c r="F56" s="40">
        <v>4900.01</v>
      </c>
      <c r="G56" s="40">
        <v>5000</v>
      </c>
      <c r="H56" s="40">
        <v>9.9</v>
      </c>
      <c r="J56" s="40">
        <v>4900.01</v>
      </c>
      <c r="K56" s="40">
        <v>5000</v>
      </c>
      <c r="L56" s="40">
        <v>19.8</v>
      </c>
    </row>
    <row r="57" spans="2:12" ht="15.75" customHeight="1" x14ac:dyDescent="0.15">
      <c r="B57" s="40">
        <v>5000.01</v>
      </c>
      <c r="C57" s="40">
        <v>5100</v>
      </c>
      <c r="D57" s="40">
        <v>10.1</v>
      </c>
      <c r="F57" s="40">
        <v>5000.01</v>
      </c>
      <c r="G57" s="40">
        <v>5100</v>
      </c>
      <c r="H57" s="40">
        <v>10.1</v>
      </c>
      <c r="J57" s="40">
        <v>5000.01</v>
      </c>
      <c r="K57" s="40">
        <v>5100</v>
      </c>
      <c r="L57" s="40">
        <v>20.2</v>
      </c>
    </row>
    <row r="58" spans="2:12" ht="15.75" customHeight="1" x14ac:dyDescent="0.15">
      <c r="B58" s="40">
        <v>5100.01</v>
      </c>
      <c r="C58" s="40">
        <v>5200</v>
      </c>
      <c r="D58" s="40">
        <v>10.3</v>
      </c>
      <c r="F58" s="40">
        <v>5100.01</v>
      </c>
      <c r="G58" s="40">
        <v>5200</v>
      </c>
      <c r="H58" s="40">
        <v>10.3</v>
      </c>
      <c r="J58" s="40">
        <v>5100.01</v>
      </c>
      <c r="K58" s="40">
        <v>5200</v>
      </c>
      <c r="L58" s="40">
        <v>20.6</v>
      </c>
    </row>
    <row r="59" spans="2:12" ht="15.75" customHeight="1" x14ac:dyDescent="0.15">
      <c r="B59" s="40">
        <v>5200.01</v>
      </c>
      <c r="C59" s="40">
        <v>5300</v>
      </c>
      <c r="D59" s="40">
        <v>10.5</v>
      </c>
      <c r="F59" s="40">
        <v>5200.01</v>
      </c>
      <c r="G59" s="40">
        <v>5300</v>
      </c>
      <c r="H59" s="40">
        <v>10.5</v>
      </c>
      <c r="J59" s="40">
        <v>5200.01</v>
      </c>
      <c r="K59" s="40">
        <v>5300</v>
      </c>
      <c r="L59" s="40">
        <v>21</v>
      </c>
    </row>
    <row r="60" spans="2:12" ht="15.75" customHeight="1" x14ac:dyDescent="0.15">
      <c r="B60" s="40">
        <v>5300.01</v>
      </c>
      <c r="C60" s="40">
        <v>5400</v>
      </c>
      <c r="D60" s="40">
        <v>10.7</v>
      </c>
      <c r="F60" s="40">
        <v>5300.01</v>
      </c>
      <c r="G60" s="40">
        <v>5400</v>
      </c>
      <c r="H60" s="40">
        <v>10.7</v>
      </c>
      <c r="J60" s="40">
        <v>5300.01</v>
      </c>
      <c r="K60" s="40">
        <v>5400</v>
      </c>
      <c r="L60" s="40">
        <v>21.4</v>
      </c>
    </row>
    <row r="61" spans="2:12" ht="15.75" customHeight="1" x14ac:dyDescent="0.15">
      <c r="B61" s="40">
        <v>5400.01</v>
      </c>
      <c r="C61" s="40">
        <v>5500</v>
      </c>
      <c r="D61" s="40">
        <v>10.9</v>
      </c>
      <c r="F61" s="40">
        <v>5400.01</v>
      </c>
      <c r="G61" s="40">
        <v>5500</v>
      </c>
      <c r="H61" s="40">
        <v>10.9</v>
      </c>
      <c r="J61" s="40">
        <v>5400.01</v>
      </c>
      <c r="K61" s="40">
        <v>5500</v>
      </c>
      <c r="L61" s="40">
        <v>21.8</v>
      </c>
    </row>
    <row r="62" spans="2:12" ht="15.75" customHeight="1" x14ac:dyDescent="0.15">
      <c r="B62" s="40">
        <v>5500.01</v>
      </c>
      <c r="C62" s="40">
        <v>5600</v>
      </c>
      <c r="D62" s="40">
        <v>11.1</v>
      </c>
      <c r="F62" s="40">
        <v>5500.01</v>
      </c>
      <c r="G62" s="40">
        <v>5600</v>
      </c>
      <c r="H62" s="40">
        <v>11.1</v>
      </c>
      <c r="J62" s="40">
        <v>5500.01</v>
      </c>
      <c r="K62" s="40">
        <v>5600</v>
      </c>
      <c r="L62" s="40">
        <v>22.2</v>
      </c>
    </row>
    <row r="63" spans="2:12" ht="15.75" customHeight="1" x14ac:dyDescent="0.15">
      <c r="B63" s="40">
        <v>5600.01</v>
      </c>
      <c r="C63" s="40">
        <v>5700</v>
      </c>
      <c r="D63" s="40">
        <v>11.3</v>
      </c>
      <c r="F63" s="40">
        <v>5600.01</v>
      </c>
      <c r="G63" s="40">
        <v>5700</v>
      </c>
      <c r="H63" s="40">
        <v>11.3</v>
      </c>
      <c r="J63" s="40">
        <v>5600.01</v>
      </c>
      <c r="K63" s="40">
        <v>5700</v>
      </c>
      <c r="L63" s="40">
        <v>22.6</v>
      </c>
    </row>
    <row r="64" spans="2:12" ht="15.75" customHeight="1" x14ac:dyDescent="0.15">
      <c r="B64" s="40">
        <v>5700.01</v>
      </c>
      <c r="C64" s="40">
        <v>5800</v>
      </c>
      <c r="D64" s="40">
        <v>11.5</v>
      </c>
      <c r="F64" s="40">
        <v>5700.01</v>
      </c>
      <c r="G64" s="40">
        <v>5800</v>
      </c>
      <c r="H64" s="40">
        <v>11.5</v>
      </c>
      <c r="J64" s="40">
        <v>5700.01</v>
      </c>
      <c r="K64" s="40">
        <v>5800</v>
      </c>
      <c r="L64" s="40">
        <v>23</v>
      </c>
    </row>
    <row r="65" spans="2:12" ht="15.75" customHeight="1" x14ac:dyDescent="0.15">
      <c r="B65" s="40">
        <v>5800.01</v>
      </c>
      <c r="C65" s="40">
        <v>5900</v>
      </c>
      <c r="D65" s="40">
        <v>11.7</v>
      </c>
      <c r="F65" s="40">
        <v>5800.01</v>
      </c>
      <c r="G65" s="40">
        <v>5900</v>
      </c>
      <c r="H65" s="40">
        <v>11.7</v>
      </c>
      <c r="J65" s="40">
        <v>5800.01</v>
      </c>
      <c r="K65" s="40">
        <v>5900</v>
      </c>
      <c r="L65" s="40">
        <v>23.4</v>
      </c>
    </row>
    <row r="66" spans="2:12" ht="15.75" customHeight="1" x14ac:dyDescent="0.15">
      <c r="B66" s="40">
        <v>5900.01</v>
      </c>
      <c r="C66" s="40">
        <v>6000</v>
      </c>
      <c r="D66" s="40">
        <v>11.9</v>
      </c>
      <c r="F66" s="40">
        <v>5900.01</v>
      </c>
      <c r="G66" s="40">
        <v>6000</v>
      </c>
      <c r="H66" s="40">
        <v>11.9</v>
      </c>
      <c r="J66" s="40">
        <v>5900.01</v>
      </c>
      <c r="K66" s="40">
        <v>6000</v>
      </c>
      <c r="L66" s="40">
        <v>23.8</v>
      </c>
    </row>
    <row r="67" spans="2:12" ht="15.75" customHeight="1" x14ac:dyDescent="0.15">
      <c r="B67" s="40">
        <v>6000.01</v>
      </c>
      <c r="C67" s="40">
        <v>6100</v>
      </c>
      <c r="D67" s="40">
        <v>11.9</v>
      </c>
      <c r="F67" s="40">
        <v>6000.01</v>
      </c>
      <c r="G67" s="40">
        <v>6100</v>
      </c>
      <c r="H67" s="40">
        <v>11.9</v>
      </c>
      <c r="J67" s="40">
        <v>6000.01</v>
      </c>
      <c r="K67" s="40">
        <v>6100</v>
      </c>
      <c r="L67" s="40">
        <v>23.8</v>
      </c>
    </row>
    <row r="68" spans="2:12" ht="15.75" customHeight="1" x14ac:dyDescent="0.15">
      <c r="B68" s="40"/>
      <c r="C68" s="40"/>
      <c r="D68" s="40"/>
      <c r="F68" s="40"/>
      <c r="G68" s="40"/>
      <c r="H68" s="40"/>
      <c r="J68" s="40"/>
      <c r="K68" s="40"/>
      <c r="L68" s="40"/>
    </row>
    <row r="69" spans="2:12" ht="15.75" customHeight="1" x14ac:dyDescent="0.15">
      <c r="B69" s="40"/>
      <c r="C69" s="40"/>
      <c r="D69" s="40"/>
      <c r="F69" s="40"/>
      <c r="G69" s="40"/>
      <c r="H69" s="40"/>
      <c r="J69" s="40"/>
      <c r="K69" s="40"/>
      <c r="L69" s="40"/>
    </row>
    <row r="70" spans="2:12" ht="15.75" customHeight="1" x14ac:dyDescent="0.15">
      <c r="B70" s="40"/>
      <c r="C70" s="40"/>
      <c r="D70" s="40"/>
      <c r="F70" s="40"/>
      <c r="G70" s="40"/>
      <c r="H70" s="40"/>
      <c r="J70" s="40"/>
      <c r="K70" s="40"/>
      <c r="L70" s="40"/>
    </row>
    <row r="71" spans="2:12" ht="15.75" customHeight="1" x14ac:dyDescent="0.15">
      <c r="B71" s="40"/>
      <c r="C71" s="40"/>
      <c r="D71" s="40"/>
      <c r="F71" s="40"/>
      <c r="G71" s="40"/>
      <c r="H71" s="40"/>
      <c r="J71" s="40"/>
      <c r="K71" s="40"/>
      <c r="L71" s="40"/>
    </row>
    <row r="72" spans="2:12" ht="15.75" customHeight="1" x14ac:dyDescent="0.15">
      <c r="B72" s="40"/>
      <c r="C72" s="40"/>
      <c r="D72" s="40"/>
      <c r="F72" s="40"/>
      <c r="G72" s="40"/>
      <c r="H72" s="40"/>
      <c r="J72" s="40"/>
      <c r="K72" s="40"/>
      <c r="L72" s="40"/>
    </row>
    <row r="73" spans="2:12" ht="15.75" customHeight="1" x14ac:dyDescent="0.15">
      <c r="B73" s="40"/>
      <c r="C73" s="40"/>
      <c r="D73" s="40"/>
      <c r="F73" s="40"/>
      <c r="G73" s="40"/>
      <c r="H73" s="40"/>
      <c r="J73" s="40"/>
      <c r="K73" s="40"/>
      <c r="L73" s="40"/>
    </row>
    <row r="74" spans="2:12" ht="15.75" customHeight="1" x14ac:dyDescent="0.15">
      <c r="B74" s="40"/>
      <c r="C74" s="40"/>
      <c r="D74" s="40"/>
      <c r="F74" s="40"/>
      <c r="G74" s="40"/>
      <c r="H74" s="40"/>
      <c r="J74" s="40"/>
      <c r="K74" s="40"/>
      <c r="L74" s="40"/>
    </row>
    <row r="75" spans="2:12" ht="15.75" customHeight="1" x14ac:dyDescent="0.15">
      <c r="B75" s="40"/>
      <c r="C75" s="40"/>
      <c r="D75" s="40"/>
      <c r="F75" s="40"/>
      <c r="G75" s="40"/>
      <c r="H75" s="40"/>
      <c r="J75" s="40"/>
      <c r="K75" s="40"/>
      <c r="L75" s="40"/>
    </row>
    <row r="76" spans="2:12" ht="15.75" customHeight="1" x14ac:dyDescent="0.15">
      <c r="B76" s="40"/>
      <c r="C76" s="40"/>
      <c r="D76" s="40"/>
      <c r="F76" s="40"/>
      <c r="G76" s="40"/>
      <c r="H76" s="40"/>
      <c r="J76" s="40"/>
      <c r="K76" s="40"/>
      <c r="L76" s="40"/>
    </row>
    <row r="77" spans="2:12" ht="15.75" customHeight="1" x14ac:dyDescent="0.15">
      <c r="B77" s="40"/>
      <c r="C77" s="40"/>
      <c r="D77" s="40"/>
      <c r="F77" s="40"/>
      <c r="G77" s="40"/>
      <c r="H77" s="40"/>
      <c r="J77" s="40"/>
      <c r="K77" s="40"/>
      <c r="L77" s="40"/>
    </row>
    <row r="78" spans="2:12" ht="15.75" customHeight="1" x14ac:dyDescent="0.15">
      <c r="B78" s="40"/>
      <c r="C78" s="40"/>
      <c r="D78" s="40"/>
      <c r="F78" s="40"/>
      <c r="G78" s="40"/>
      <c r="H78" s="40"/>
      <c r="J78" s="40"/>
      <c r="K78" s="40"/>
      <c r="L78" s="40"/>
    </row>
    <row r="79" spans="2:12" ht="15.75" customHeight="1" x14ac:dyDescent="0.15">
      <c r="B79" s="40"/>
      <c r="C79" s="40"/>
      <c r="D79" s="40"/>
      <c r="F79" s="40"/>
      <c r="G79" s="40"/>
      <c r="H79" s="40"/>
      <c r="J79" s="40"/>
      <c r="K79" s="40"/>
      <c r="L79" s="40"/>
    </row>
    <row r="80" spans="2:12" ht="15.75" customHeight="1" x14ac:dyDescent="0.15">
      <c r="B80" s="40"/>
      <c r="C80" s="40"/>
      <c r="D80" s="40"/>
      <c r="F80" s="40"/>
      <c r="G80" s="40"/>
      <c r="H80" s="40"/>
      <c r="J80" s="40"/>
      <c r="K80" s="40"/>
      <c r="L80" s="40"/>
    </row>
    <row r="81" spans="2:12" ht="13" x14ac:dyDescent="0.15">
      <c r="B81" s="40"/>
      <c r="C81" s="40"/>
      <c r="D81" s="40"/>
      <c r="F81" s="40"/>
      <c r="G81" s="40"/>
      <c r="H81" s="40"/>
      <c r="J81" s="40"/>
      <c r="K81" s="40"/>
      <c r="L81" s="40"/>
    </row>
    <row r="82" spans="2:12" ht="13" x14ac:dyDescent="0.15">
      <c r="B82" s="40"/>
      <c r="C82" s="40"/>
      <c r="D82" s="40"/>
      <c r="F82" s="40"/>
      <c r="G82" s="40"/>
      <c r="H82" s="40"/>
      <c r="J82" s="40"/>
      <c r="K82" s="40"/>
      <c r="L82" s="40"/>
    </row>
    <row r="83" spans="2:12" ht="13" x14ac:dyDescent="0.15">
      <c r="B83" s="40"/>
      <c r="C83" s="40"/>
      <c r="D83" s="40"/>
      <c r="F83" s="40"/>
      <c r="G83" s="40"/>
      <c r="H83" s="40"/>
      <c r="J83" s="40"/>
      <c r="K83" s="40"/>
      <c r="L83" s="40"/>
    </row>
    <row r="84" spans="2:12" ht="13" x14ac:dyDescent="0.15">
      <c r="B84" s="40"/>
      <c r="C84" s="40"/>
      <c r="D84" s="40"/>
      <c r="F84" s="40"/>
      <c r="G84" s="40"/>
      <c r="H84" s="40"/>
      <c r="J84" s="40"/>
      <c r="K84" s="40"/>
      <c r="L84" s="40"/>
    </row>
    <row r="85" spans="2:12" ht="13" x14ac:dyDescent="0.15">
      <c r="B85" s="40"/>
      <c r="C85" s="40"/>
      <c r="D85" s="40"/>
      <c r="F85" s="40"/>
      <c r="G85" s="40"/>
      <c r="H85" s="40"/>
      <c r="J85" s="40"/>
      <c r="K85" s="40"/>
      <c r="L85" s="40"/>
    </row>
    <row r="86" spans="2:12" ht="13" x14ac:dyDescent="0.15">
      <c r="B86" s="40"/>
      <c r="C86" s="40"/>
      <c r="D86" s="40"/>
      <c r="F86" s="40"/>
      <c r="G86" s="40"/>
      <c r="H86" s="40"/>
      <c r="J86" s="40"/>
      <c r="K86" s="40"/>
      <c r="L86" s="40"/>
    </row>
    <row r="87" spans="2:12" ht="13" x14ac:dyDescent="0.15">
      <c r="B87" s="40"/>
      <c r="C87" s="40"/>
      <c r="D87" s="40"/>
      <c r="F87" s="40"/>
      <c r="G87" s="40"/>
      <c r="H87" s="40"/>
      <c r="J87" s="40"/>
      <c r="K87" s="40"/>
      <c r="L87" s="40"/>
    </row>
    <row r="88" spans="2:12" ht="13" x14ac:dyDescent="0.15">
      <c r="B88" s="40"/>
      <c r="C88" s="40"/>
      <c r="D88" s="40"/>
      <c r="F88" s="40"/>
      <c r="G88" s="40"/>
      <c r="H88" s="40"/>
      <c r="J88" s="40"/>
      <c r="K88" s="40"/>
      <c r="L88" s="40"/>
    </row>
    <row r="89" spans="2:12" ht="13" x14ac:dyDescent="0.15">
      <c r="B89" s="40"/>
      <c r="C89" s="40"/>
      <c r="D89" s="40"/>
      <c r="F89" s="40"/>
      <c r="G89" s="40"/>
      <c r="H89" s="40"/>
      <c r="J89" s="40"/>
      <c r="K89" s="40"/>
      <c r="L89" s="40"/>
    </row>
    <row r="90" spans="2:12" ht="13" x14ac:dyDescent="0.15">
      <c r="B90" s="40"/>
      <c r="C90" s="40"/>
      <c r="D90" s="40"/>
      <c r="F90" s="40"/>
      <c r="G90" s="40"/>
      <c r="H90" s="40"/>
      <c r="J90" s="40"/>
      <c r="K90" s="40"/>
      <c r="L90" s="40"/>
    </row>
    <row r="91" spans="2:12" ht="13" x14ac:dyDescent="0.15">
      <c r="B91" s="40"/>
      <c r="C91" s="40"/>
      <c r="D91" s="40"/>
      <c r="F91" s="40"/>
      <c r="G91" s="40"/>
      <c r="H91" s="40"/>
      <c r="J91" s="40"/>
      <c r="K91" s="40"/>
      <c r="L91" s="40"/>
    </row>
    <row r="92" spans="2:12" ht="13" x14ac:dyDescent="0.15">
      <c r="B92" s="40"/>
      <c r="C92" s="40"/>
      <c r="D92" s="40"/>
      <c r="F92" s="40"/>
      <c r="G92" s="40"/>
      <c r="H92" s="40"/>
      <c r="J92" s="40"/>
      <c r="K92" s="40"/>
      <c r="L92" s="40"/>
    </row>
    <row r="93" spans="2:12" ht="13" x14ac:dyDescent="0.15">
      <c r="B93" s="40"/>
      <c r="C93" s="40"/>
      <c r="D93" s="40"/>
      <c r="F93" s="40"/>
      <c r="G93" s="40"/>
      <c r="H93" s="40"/>
      <c r="J93" s="40"/>
      <c r="K93" s="40"/>
      <c r="L93" s="40"/>
    </row>
    <row r="94" spans="2:12" ht="13" x14ac:dyDescent="0.15">
      <c r="B94" s="40"/>
      <c r="C94" s="40"/>
      <c r="D94" s="40"/>
      <c r="F94" s="40"/>
      <c r="G94" s="40"/>
      <c r="H94" s="40"/>
      <c r="J94" s="40"/>
      <c r="K94" s="40"/>
      <c r="L94" s="40"/>
    </row>
    <row r="95" spans="2:12" ht="13" x14ac:dyDescent="0.15">
      <c r="B95" s="40"/>
      <c r="C95" s="40"/>
      <c r="D95" s="40"/>
      <c r="F95" s="40"/>
      <c r="G95" s="40"/>
      <c r="H95" s="40"/>
      <c r="J95" s="40"/>
      <c r="K95" s="40"/>
      <c r="L95" s="40"/>
    </row>
    <row r="96" spans="2:12" ht="13" x14ac:dyDescent="0.15">
      <c r="B96" s="40"/>
      <c r="C96" s="40"/>
      <c r="D96" s="40"/>
      <c r="F96" s="40"/>
      <c r="G96" s="40"/>
      <c r="H96" s="40"/>
      <c r="J96" s="40"/>
      <c r="K96" s="40"/>
      <c r="L96" s="40"/>
    </row>
    <row r="97" spans="2:12" ht="13" x14ac:dyDescent="0.15">
      <c r="B97" s="40"/>
      <c r="C97" s="40"/>
      <c r="D97" s="40"/>
      <c r="F97" s="40"/>
      <c r="G97" s="40"/>
      <c r="H97" s="40"/>
      <c r="J97" s="40"/>
      <c r="K97" s="40"/>
      <c r="L97" s="40"/>
    </row>
    <row r="98" spans="2:12" ht="13" x14ac:dyDescent="0.15">
      <c r="B98" s="40"/>
      <c r="C98" s="40"/>
      <c r="D98" s="40"/>
      <c r="F98" s="40"/>
      <c r="G98" s="40"/>
      <c r="H98" s="40"/>
      <c r="J98" s="40"/>
      <c r="K98" s="40"/>
      <c r="L98" s="40"/>
    </row>
    <row r="99" spans="2:12" ht="13" x14ac:dyDescent="0.15">
      <c r="B99" s="40"/>
      <c r="C99" s="40"/>
      <c r="D99" s="40"/>
      <c r="F99" s="40"/>
      <c r="G99" s="40"/>
      <c r="H99" s="40"/>
      <c r="J99" s="40"/>
      <c r="K99" s="40"/>
      <c r="L99" s="40"/>
    </row>
    <row r="100" spans="2:12" ht="13" x14ac:dyDescent="0.15">
      <c r="B100" s="40"/>
      <c r="C100" s="40"/>
      <c r="D100" s="40"/>
      <c r="F100" s="40"/>
      <c r="G100" s="40"/>
      <c r="H100" s="40"/>
      <c r="J100" s="40"/>
      <c r="K100" s="40"/>
      <c r="L100" s="40"/>
    </row>
    <row r="101" spans="2:12" ht="13" x14ac:dyDescent="0.15">
      <c r="B101" s="40"/>
      <c r="C101" s="40"/>
      <c r="D101" s="40"/>
      <c r="F101" s="40"/>
      <c r="G101" s="40"/>
      <c r="H101" s="40"/>
      <c r="J101" s="40"/>
      <c r="K101" s="40"/>
      <c r="L101" s="40"/>
    </row>
    <row r="102" spans="2:12" ht="13" x14ac:dyDescent="0.15">
      <c r="B102" s="40"/>
      <c r="C102" s="40"/>
      <c r="D102" s="40"/>
      <c r="F102" s="40"/>
      <c r="G102" s="40"/>
      <c r="H102" s="40"/>
      <c r="J102" s="40"/>
      <c r="K102" s="40"/>
      <c r="L102" s="40"/>
    </row>
    <row r="103" spans="2:12" ht="13" x14ac:dyDescent="0.15">
      <c r="B103" s="40"/>
      <c r="C103" s="40"/>
      <c r="D103" s="40"/>
      <c r="F103" s="40"/>
      <c r="G103" s="40"/>
      <c r="H103" s="40"/>
      <c r="J103" s="40"/>
      <c r="K103" s="40"/>
      <c r="L103" s="40"/>
    </row>
    <row r="104" spans="2:12" ht="13" x14ac:dyDescent="0.15">
      <c r="B104" s="40"/>
      <c r="C104" s="40"/>
      <c r="D104" s="40"/>
      <c r="F104" s="40"/>
      <c r="G104" s="40"/>
      <c r="H104" s="40"/>
      <c r="J104" s="40"/>
      <c r="K104" s="40"/>
      <c r="L104" s="40"/>
    </row>
    <row r="105" spans="2:12" ht="13" x14ac:dyDescent="0.15">
      <c r="B105" s="40"/>
      <c r="C105" s="40"/>
      <c r="D105" s="40"/>
      <c r="F105" s="40"/>
      <c r="G105" s="40"/>
      <c r="H105" s="40"/>
      <c r="J105" s="40"/>
      <c r="K105" s="40"/>
      <c r="L105" s="40"/>
    </row>
    <row r="106" spans="2:12" ht="13" x14ac:dyDescent="0.15">
      <c r="B106" s="40"/>
      <c r="C106" s="40"/>
      <c r="D106" s="40"/>
      <c r="F106" s="40"/>
      <c r="G106" s="40"/>
      <c r="H106" s="40"/>
      <c r="J106" s="40"/>
      <c r="K106" s="40"/>
      <c r="L106" s="40"/>
    </row>
    <row r="107" spans="2:12" ht="13" x14ac:dyDescent="0.15">
      <c r="B107" s="40"/>
      <c r="C107" s="40"/>
      <c r="D107" s="40"/>
      <c r="F107" s="40"/>
      <c r="G107" s="40"/>
      <c r="H107" s="40"/>
      <c r="J107" s="40"/>
      <c r="K107" s="40"/>
      <c r="L107" s="40"/>
    </row>
    <row r="108" spans="2:12" ht="13" x14ac:dyDescent="0.15">
      <c r="B108" s="40"/>
      <c r="C108" s="40"/>
      <c r="D108" s="40"/>
      <c r="F108" s="40"/>
      <c r="G108" s="40"/>
      <c r="H108" s="40"/>
      <c r="J108" s="40"/>
      <c r="K108" s="40"/>
      <c r="L108" s="40"/>
    </row>
    <row r="109" spans="2:12" ht="13" x14ac:dyDescent="0.15">
      <c r="B109" s="40"/>
      <c r="C109" s="40"/>
      <c r="D109" s="40"/>
      <c r="F109" s="40"/>
      <c r="G109" s="40"/>
      <c r="H109" s="40"/>
      <c r="J109" s="40"/>
      <c r="K109" s="40"/>
      <c r="L109" s="40"/>
    </row>
    <row r="110" spans="2:12" ht="13" x14ac:dyDescent="0.15">
      <c r="B110" s="40"/>
      <c r="C110" s="40"/>
      <c r="D110" s="40"/>
      <c r="F110" s="40"/>
      <c r="G110" s="40"/>
      <c r="H110" s="40"/>
      <c r="J110" s="40"/>
      <c r="K110" s="40"/>
      <c r="L110" s="40"/>
    </row>
    <row r="111" spans="2:12" ht="13" x14ac:dyDescent="0.15">
      <c r="B111" s="40"/>
      <c r="C111" s="40"/>
      <c r="D111" s="40"/>
      <c r="F111" s="40"/>
      <c r="G111" s="40"/>
      <c r="H111" s="40"/>
      <c r="J111" s="40"/>
      <c r="K111" s="40"/>
      <c r="L111" s="40"/>
    </row>
    <row r="112" spans="2:12" ht="13" x14ac:dyDescent="0.15">
      <c r="B112" s="40"/>
      <c r="C112" s="40"/>
      <c r="D112" s="40"/>
      <c r="F112" s="40"/>
      <c r="G112" s="40"/>
      <c r="H112" s="40"/>
      <c r="J112" s="40"/>
      <c r="K112" s="40"/>
      <c r="L112" s="40"/>
    </row>
    <row r="113" spans="2:12" ht="13" x14ac:dyDescent="0.15">
      <c r="B113" s="40"/>
      <c r="C113" s="40"/>
      <c r="D113" s="40"/>
      <c r="F113" s="40"/>
      <c r="G113" s="40"/>
      <c r="H113" s="40"/>
      <c r="J113" s="40"/>
      <c r="K113" s="40"/>
      <c r="L113" s="40"/>
    </row>
    <row r="114" spans="2:12" ht="13" x14ac:dyDescent="0.15">
      <c r="B114" s="40"/>
      <c r="C114" s="40"/>
      <c r="D114" s="40"/>
      <c r="F114" s="40"/>
      <c r="G114" s="40"/>
      <c r="H114" s="40"/>
      <c r="J114" s="40"/>
      <c r="K114" s="40"/>
      <c r="L114" s="40"/>
    </row>
    <row r="115" spans="2:12" ht="13" x14ac:dyDescent="0.15">
      <c r="B115" s="40"/>
      <c r="C115" s="40"/>
      <c r="D115" s="40"/>
      <c r="F115" s="40"/>
      <c r="G115" s="40"/>
      <c r="H115" s="40"/>
      <c r="J115" s="40"/>
      <c r="K115" s="40"/>
      <c r="L115" s="40"/>
    </row>
    <row r="116" spans="2:12" ht="13" x14ac:dyDescent="0.15">
      <c r="B116" s="40"/>
      <c r="C116" s="40"/>
      <c r="D116" s="40"/>
      <c r="F116" s="40"/>
      <c r="G116" s="40"/>
      <c r="H116" s="40"/>
      <c r="J116" s="40"/>
      <c r="K116" s="40"/>
      <c r="L116" s="40"/>
    </row>
    <row r="117" spans="2:12" ht="13" x14ac:dyDescent="0.15">
      <c r="B117" s="40"/>
      <c r="C117" s="40"/>
      <c r="D117" s="40"/>
      <c r="F117" s="40"/>
      <c r="G117" s="40"/>
      <c r="H117" s="40"/>
      <c r="J117" s="40"/>
      <c r="K117" s="40"/>
      <c r="L117" s="40"/>
    </row>
    <row r="118" spans="2:12" ht="13" x14ac:dyDescent="0.15">
      <c r="B118" s="40"/>
      <c r="C118" s="40"/>
      <c r="D118" s="40"/>
      <c r="F118" s="40"/>
      <c r="G118" s="40"/>
      <c r="H118" s="40"/>
      <c r="J118" s="40"/>
      <c r="K118" s="40"/>
      <c r="L118" s="40"/>
    </row>
    <row r="119" spans="2:12" ht="13" x14ac:dyDescent="0.15">
      <c r="B119" s="40"/>
      <c r="C119" s="40"/>
      <c r="D119" s="40"/>
      <c r="F119" s="40"/>
      <c r="G119" s="40"/>
      <c r="H119" s="40"/>
      <c r="J119" s="40"/>
      <c r="K119" s="40"/>
      <c r="L119" s="40"/>
    </row>
    <row r="120" spans="2:12" ht="13" x14ac:dyDescent="0.15">
      <c r="B120" s="40"/>
      <c r="C120" s="40"/>
      <c r="D120" s="40"/>
      <c r="F120" s="40"/>
      <c r="G120" s="40"/>
      <c r="H120" s="40"/>
      <c r="J120" s="40"/>
      <c r="K120" s="40"/>
      <c r="L120" s="40"/>
    </row>
    <row r="121" spans="2:12" ht="13" x14ac:dyDescent="0.15">
      <c r="B121" s="40"/>
      <c r="C121" s="40"/>
      <c r="D121" s="40"/>
      <c r="F121" s="40"/>
      <c r="G121" s="40"/>
      <c r="H121" s="40"/>
      <c r="J121" s="40"/>
      <c r="K121" s="40"/>
      <c r="L121" s="40"/>
    </row>
    <row r="122" spans="2:12" ht="13" x14ac:dyDescent="0.15">
      <c r="B122" s="40"/>
      <c r="C122" s="40"/>
      <c r="D122" s="40"/>
      <c r="F122" s="40"/>
      <c r="G122" s="40"/>
      <c r="H122" s="40"/>
      <c r="J122" s="40"/>
      <c r="K122" s="40"/>
      <c r="L122" s="40"/>
    </row>
    <row r="123" spans="2:12" ht="13" x14ac:dyDescent="0.15">
      <c r="B123" s="40"/>
      <c r="C123" s="40"/>
      <c r="D123" s="40"/>
      <c r="F123" s="40"/>
      <c r="G123" s="40"/>
      <c r="H123" s="40"/>
      <c r="J123" s="40"/>
      <c r="K123" s="40"/>
      <c r="L123" s="40"/>
    </row>
    <row r="124" spans="2:12" ht="13" x14ac:dyDescent="0.15">
      <c r="B124" s="40"/>
      <c r="C124" s="40"/>
      <c r="D124" s="40"/>
      <c r="F124" s="40"/>
      <c r="G124" s="40"/>
      <c r="H124" s="40"/>
      <c r="J124" s="40"/>
      <c r="K124" s="40"/>
      <c r="L124" s="40"/>
    </row>
    <row r="125" spans="2:12" ht="13" x14ac:dyDescent="0.15">
      <c r="B125" s="40"/>
      <c r="C125" s="40"/>
      <c r="D125" s="40"/>
      <c r="F125" s="40"/>
      <c r="G125" s="40"/>
      <c r="H125" s="40"/>
      <c r="J125" s="40"/>
      <c r="K125" s="40"/>
      <c r="L125" s="40"/>
    </row>
    <row r="126" spans="2:12" ht="13" x14ac:dyDescent="0.15">
      <c r="B126" s="40"/>
      <c r="C126" s="40"/>
      <c r="D126" s="40"/>
      <c r="F126" s="40"/>
      <c r="G126" s="40"/>
      <c r="H126" s="40"/>
      <c r="J126" s="40"/>
      <c r="K126" s="40"/>
      <c r="L126" s="40"/>
    </row>
    <row r="127" spans="2:12" ht="13" x14ac:dyDescent="0.15">
      <c r="B127" s="40"/>
      <c r="C127" s="40"/>
      <c r="D127" s="40"/>
      <c r="F127" s="40"/>
      <c r="G127" s="40"/>
      <c r="H127" s="40"/>
      <c r="J127" s="40"/>
      <c r="K127" s="40"/>
      <c r="L127" s="40"/>
    </row>
    <row r="128" spans="2:12" ht="13" x14ac:dyDescent="0.15">
      <c r="B128" s="40"/>
      <c r="C128" s="40"/>
      <c r="D128" s="40"/>
      <c r="F128" s="40"/>
      <c r="G128" s="40"/>
      <c r="H128" s="40"/>
      <c r="J128" s="40"/>
      <c r="K128" s="40"/>
      <c r="L128" s="40"/>
    </row>
    <row r="129" spans="2:12" ht="13" x14ac:dyDescent="0.15">
      <c r="B129" s="40"/>
      <c r="C129" s="40"/>
      <c r="D129" s="40"/>
      <c r="F129" s="40"/>
      <c r="G129" s="40"/>
      <c r="H129" s="40"/>
      <c r="J129" s="40"/>
      <c r="K129" s="40"/>
      <c r="L129" s="40"/>
    </row>
    <row r="130" spans="2:12" ht="13" x14ac:dyDescent="0.15">
      <c r="B130" s="40"/>
      <c r="C130" s="40"/>
      <c r="D130" s="40"/>
      <c r="F130" s="40"/>
      <c r="G130" s="40"/>
      <c r="H130" s="40"/>
      <c r="J130" s="40"/>
      <c r="K130" s="40"/>
      <c r="L130" s="40"/>
    </row>
    <row r="131" spans="2:12" ht="13" x14ac:dyDescent="0.15">
      <c r="B131" s="40"/>
      <c r="C131" s="40"/>
      <c r="D131" s="40"/>
      <c r="F131" s="40"/>
      <c r="G131" s="40"/>
      <c r="H131" s="40"/>
      <c r="J131" s="40"/>
      <c r="K131" s="40"/>
      <c r="L131" s="40"/>
    </row>
    <row r="132" spans="2:12" ht="13" x14ac:dyDescent="0.15">
      <c r="B132" s="40"/>
      <c r="C132" s="40"/>
      <c r="D132" s="40"/>
      <c r="F132" s="40"/>
      <c r="G132" s="40"/>
      <c r="H132" s="40"/>
      <c r="J132" s="40"/>
      <c r="K132" s="40"/>
      <c r="L132" s="40"/>
    </row>
    <row r="133" spans="2:12" ht="13" x14ac:dyDescent="0.15">
      <c r="B133" s="40"/>
      <c r="C133" s="40"/>
      <c r="D133" s="40"/>
      <c r="F133" s="40"/>
      <c r="G133" s="40"/>
      <c r="H133" s="40"/>
      <c r="J133" s="40"/>
      <c r="K133" s="40"/>
      <c r="L133" s="40"/>
    </row>
    <row r="134" spans="2:12" ht="13" x14ac:dyDescent="0.15">
      <c r="B134" s="40"/>
      <c r="C134" s="40"/>
      <c r="D134" s="40"/>
      <c r="F134" s="40"/>
      <c r="G134" s="40"/>
      <c r="H134" s="40"/>
      <c r="J134" s="40"/>
      <c r="K134" s="40"/>
      <c r="L134" s="40"/>
    </row>
    <row r="135" spans="2:12" ht="13" x14ac:dyDescent="0.15">
      <c r="B135" s="40"/>
      <c r="C135" s="40"/>
      <c r="D135" s="40"/>
      <c r="F135" s="40"/>
      <c r="G135" s="40"/>
      <c r="H135" s="40"/>
      <c r="J135" s="40"/>
      <c r="K135" s="40"/>
      <c r="L135" s="40"/>
    </row>
    <row r="136" spans="2:12" ht="13" x14ac:dyDescent="0.15">
      <c r="B136" s="40"/>
      <c r="C136" s="40"/>
      <c r="D136" s="40"/>
      <c r="F136" s="40"/>
      <c r="G136" s="40"/>
      <c r="H136" s="40"/>
      <c r="J136" s="40"/>
      <c r="K136" s="40"/>
      <c r="L136" s="40"/>
    </row>
    <row r="137" spans="2:12" ht="13" x14ac:dyDescent="0.15">
      <c r="B137" s="40"/>
      <c r="C137" s="40"/>
      <c r="D137" s="40"/>
      <c r="F137" s="40"/>
      <c r="G137" s="40"/>
      <c r="H137" s="40"/>
      <c r="J137" s="40"/>
      <c r="K137" s="40"/>
      <c r="L137" s="40"/>
    </row>
    <row r="138" spans="2:12" ht="13" x14ac:dyDescent="0.15">
      <c r="B138" s="40"/>
      <c r="C138" s="40"/>
      <c r="D138" s="40"/>
      <c r="F138" s="40"/>
      <c r="G138" s="40"/>
      <c r="H138" s="40"/>
      <c r="J138" s="40"/>
      <c r="K138" s="40"/>
      <c r="L138" s="40"/>
    </row>
    <row r="139" spans="2:12" ht="13" x14ac:dyDescent="0.15">
      <c r="B139" s="40"/>
      <c r="C139" s="40"/>
      <c r="D139" s="40"/>
      <c r="F139" s="40"/>
      <c r="G139" s="40"/>
      <c r="H139" s="40"/>
      <c r="J139" s="40"/>
      <c r="K139" s="40"/>
      <c r="L139" s="40"/>
    </row>
    <row r="140" spans="2:12" ht="13" x14ac:dyDescent="0.15">
      <c r="B140" s="40"/>
      <c r="C140" s="40"/>
      <c r="D140" s="40"/>
      <c r="F140" s="40"/>
      <c r="G140" s="40"/>
      <c r="H140" s="40"/>
      <c r="J140" s="40"/>
      <c r="K140" s="40"/>
      <c r="L140" s="40"/>
    </row>
    <row r="141" spans="2:12" ht="13" x14ac:dyDescent="0.15">
      <c r="B141" s="40"/>
      <c r="C141" s="40"/>
      <c r="D141" s="40"/>
      <c r="F141" s="40"/>
      <c r="G141" s="40"/>
      <c r="H141" s="40"/>
      <c r="J141" s="40"/>
      <c r="K141" s="40"/>
      <c r="L141" s="40"/>
    </row>
    <row r="142" spans="2:12" ht="13" x14ac:dyDescent="0.15">
      <c r="B142" s="40"/>
      <c r="C142" s="40"/>
      <c r="D142" s="40"/>
      <c r="F142" s="40"/>
      <c r="G142" s="40"/>
      <c r="H142" s="40"/>
      <c r="J142" s="40"/>
      <c r="K142" s="40"/>
      <c r="L142" s="40"/>
    </row>
    <row r="143" spans="2:12" ht="13" x14ac:dyDescent="0.15">
      <c r="B143" s="40"/>
      <c r="C143" s="40"/>
      <c r="D143" s="40"/>
      <c r="F143" s="40"/>
      <c r="G143" s="40"/>
      <c r="H143" s="40"/>
      <c r="J143" s="40"/>
      <c r="K143" s="40"/>
      <c r="L143" s="40"/>
    </row>
    <row r="144" spans="2:12" ht="13" x14ac:dyDescent="0.15">
      <c r="B144" s="40"/>
      <c r="C144" s="40"/>
      <c r="D144" s="40"/>
      <c r="F144" s="40"/>
      <c r="G144" s="40"/>
      <c r="H144" s="40"/>
      <c r="J144" s="40"/>
      <c r="K144" s="40"/>
      <c r="L144" s="40"/>
    </row>
    <row r="145" spans="2:12" ht="13" x14ac:dyDescent="0.15">
      <c r="B145" s="40"/>
      <c r="C145" s="40"/>
      <c r="D145" s="40"/>
      <c r="F145" s="40"/>
      <c r="G145" s="40"/>
      <c r="H145" s="40"/>
      <c r="J145" s="40"/>
      <c r="K145" s="40"/>
      <c r="L145" s="40"/>
    </row>
    <row r="146" spans="2:12" ht="13" x14ac:dyDescent="0.15">
      <c r="B146" s="40"/>
      <c r="C146" s="40"/>
      <c r="D146" s="40"/>
      <c r="F146" s="40"/>
      <c r="G146" s="40"/>
      <c r="H146" s="40"/>
      <c r="J146" s="40"/>
      <c r="K146" s="40"/>
      <c r="L146" s="40"/>
    </row>
    <row r="147" spans="2:12" ht="13" x14ac:dyDescent="0.15">
      <c r="B147" s="40"/>
      <c r="C147" s="40"/>
      <c r="D147" s="40"/>
      <c r="F147" s="40"/>
      <c r="G147" s="40"/>
      <c r="H147" s="40"/>
      <c r="J147" s="40"/>
      <c r="K147" s="40"/>
      <c r="L147" s="40"/>
    </row>
    <row r="148" spans="2:12" ht="13" x14ac:dyDescent="0.15">
      <c r="B148" s="40"/>
      <c r="C148" s="40"/>
      <c r="D148" s="40"/>
      <c r="F148" s="40"/>
      <c r="G148" s="40"/>
      <c r="H148" s="40"/>
      <c r="J148" s="40"/>
      <c r="K148" s="40"/>
      <c r="L148" s="40"/>
    </row>
    <row r="149" spans="2:12" ht="13" x14ac:dyDescent="0.15">
      <c r="B149" s="40"/>
      <c r="C149" s="40"/>
      <c r="D149" s="40"/>
      <c r="F149" s="40"/>
      <c r="G149" s="40"/>
      <c r="H149" s="40"/>
      <c r="J149" s="40"/>
      <c r="K149" s="40"/>
      <c r="L149" s="40"/>
    </row>
    <row r="150" spans="2:12" ht="13" x14ac:dyDescent="0.15">
      <c r="B150" s="40"/>
      <c r="C150" s="40"/>
      <c r="D150" s="40"/>
      <c r="F150" s="40"/>
      <c r="G150" s="40"/>
      <c r="H150" s="40"/>
      <c r="J150" s="40"/>
      <c r="K150" s="40"/>
      <c r="L150" s="40"/>
    </row>
    <row r="151" spans="2:12" ht="13" x14ac:dyDescent="0.15">
      <c r="B151" s="40"/>
      <c r="C151" s="40"/>
      <c r="D151" s="40"/>
      <c r="F151" s="40"/>
      <c r="G151" s="40"/>
      <c r="H151" s="40"/>
      <c r="J151" s="40"/>
      <c r="K151" s="40"/>
      <c r="L151" s="40"/>
    </row>
    <row r="152" spans="2:12" ht="13" x14ac:dyDescent="0.15">
      <c r="B152" s="40"/>
      <c r="C152" s="40"/>
      <c r="D152" s="40"/>
      <c r="F152" s="40"/>
      <c r="G152" s="40"/>
      <c r="H152" s="40"/>
      <c r="J152" s="40"/>
      <c r="K152" s="40"/>
      <c r="L152" s="40"/>
    </row>
    <row r="153" spans="2:12" ht="13" x14ac:dyDescent="0.15">
      <c r="B153" s="40"/>
      <c r="C153" s="40"/>
      <c r="D153" s="40"/>
      <c r="F153" s="40"/>
      <c r="G153" s="40"/>
      <c r="H153" s="40"/>
      <c r="J153" s="40"/>
      <c r="K153" s="40"/>
      <c r="L153" s="40"/>
    </row>
    <row r="154" spans="2:12" ht="13" x14ac:dyDescent="0.15">
      <c r="B154" s="40"/>
      <c r="C154" s="40"/>
      <c r="D154" s="40"/>
      <c r="F154" s="40"/>
      <c r="G154" s="40"/>
      <c r="H154" s="40"/>
      <c r="J154" s="40"/>
      <c r="K154" s="40"/>
      <c r="L154" s="40"/>
    </row>
    <row r="155" spans="2:12" ht="13" x14ac:dyDescent="0.15">
      <c r="B155" s="40"/>
      <c r="C155" s="40"/>
      <c r="D155" s="40"/>
      <c r="F155" s="40"/>
      <c r="G155" s="40"/>
      <c r="H155" s="40"/>
      <c r="J155" s="40"/>
      <c r="K155" s="40"/>
      <c r="L155" s="40"/>
    </row>
    <row r="156" spans="2:12" ht="13" x14ac:dyDescent="0.15">
      <c r="B156" s="40"/>
      <c r="C156" s="40"/>
      <c r="D156" s="40"/>
      <c r="F156" s="40"/>
      <c r="G156" s="40"/>
      <c r="H156" s="40"/>
      <c r="J156" s="40"/>
      <c r="K156" s="40"/>
      <c r="L156" s="40"/>
    </row>
    <row r="157" spans="2:12" ht="13" x14ac:dyDescent="0.15">
      <c r="B157" s="40"/>
      <c r="C157" s="40"/>
      <c r="D157" s="40"/>
      <c r="F157" s="40"/>
      <c r="G157" s="40"/>
      <c r="H157" s="40"/>
      <c r="J157" s="40"/>
      <c r="K157" s="40"/>
      <c r="L157" s="40"/>
    </row>
    <row r="158" spans="2:12" ht="13" x14ac:dyDescent="0.15">
      <c r="B158" s="40"/>
      <c r="C158" s="40"/>
      <c r="D158" s="40"/>
      <c r="F158" s="40"/>
      <c r="G158" s="40"/>
      <c r="H158" s="40"/>
      <c r="J158" s="40"/>
      <c r="K158" s="40"/>
      <c r="L158" s="40"/>
    </row>
    <row r="159" spans="2:12" ht="13" x14ac:dyDescent="0.15">
      <c r="B159" s="40"/>
      <c r="C159" s="40"/>
      <c r="D159" s="40"/>
      <c r="F159" s="40"/>
      <c r="G159" s="40"/>
      <c r="H159" s="40"/>
      <c r="J159" s="40"/>
      <c r="K159" s="40"/>
      <c r="L159" s="40"/>
    </row>
    <row r="160" spans="2:12" ht="13" x14ac:dyDescent="0.15">
      <c r="B160" s="40"/>
      <c r="C160" s="40"/>
      <c r="D160" s="40"/>
      <c r="F160" s="40"/>
      <c r="G160" s="40"/>
      <c r="H160" s="40"/>
      <c r="J160" s="40"/>
      <c r="K160" s="40"/>
      <c r="L160" s="40"/>
    </row>
    <row r="161" spans="2:12" ht="13" x14ac:dyDescent="0.15">
      <c r="B161" s="40"/>
      <c r="C161" s="40"/>
      <c r="D161" s="40"/>
      <c r="F161" s="40"/>
      <c r="G161" s="40"/>
      <c r="H161" s="40"/>
      <c r="J161" s="40"/>
      <c r="K161" s="40"/>
      <c r="L161" s="40"/>
    </row>
    <row r="162" spans="2:12" ht="13" x14ac:dyDescent="0.15">
      <c r="B162" s="40"/>
      <c r="C162" s="40"/>
      <c r="D162" s="40"/>
      <c r="F162" s="40"/>
      <c r="G162" s="40"/>
      <c r="H162" s="40"/>
      <c r="J162" s="40"/>
      <c r="K162" s="40"/>
      <c r="L162" s="40"/>
    </row>
    <row r="163" spans="2:12" ht="13" x14ac:dyDescent="0.15">
      <c r="B163" s="40"/>
      <c r="C163" s="40"/>
      <c r="D163" s="40"/>
      <c r="F163" s="40"/>
      <c r="G163" s="40"/>
      <c r="H163" s="40"/>
      <c r="J163" s="40"/>
      <c r="K163" s="40"/>
      <c r="L163" s="40"/>
    </row>
    <row r="164" spans="2:12" ht="13" x14ac:dyDescent="0.15">
      <c r="B164" s="40"/>
      <c r="C164" s="40"/>
      <c r="D164" s="40"/>
      <c r="F164" s="40"/>
      <c r="G164" s="40"/>
      <c r="H164" s="40"/>
      <c r="J164" s="40"/>
      <c r="K164" s="40"/>
      <c r="L164" s="40"/>
    </row>
    <row r="165" spans="2:12" ht="13" x14ac:dyDescent="0.15">
      <c r="B165" s="40"/>
      <c r="C165" s="40"/>
      <c r="D165" s="40"/>
      <c r="F165" s="40"/>
      <c r="G165" s="40"/>
      <c r="H165" s="40"/>
      <c r="J165" s="40"/>
      <c r="K165" s="40"/>
      <c r="L165" s="40"/>
    </row>
    <row r="166" spans="2:12" ht="13" x14ac:dyDescent="0.15">
      <c r="B166" s="40"/>
      <c r="C166" s="40"/>
      <c r="D166" s="40"/>
      <c r="F166" s="40"/>
      <c r="G166" s="40"/>
      <c r="H166" s="40"/>
      <c r="J166" s="40"/>
      <c r="K166" s="40"/>
      <c r="L166" s="40"/>
    </row>
    <row r="167" spans="2:12" ht="13" x14ac:dyDescent="0.15">
      <c r="B167" s="40"/>
      <c r="C167" s="40"/>
      <c r="D167" s="40"/>
      <c r="F167" s="40"/>
      <c r="G167" s="40"/>
      <c r="H167" s="40"/>
      <c r="J167" s="40"/>
      <c r="K167" s="40"/>
      <c r="L167" s="40"/>
    </row>
    <row r="168" spans="2:12" ht="13" x14ac:dyDescent="0.15">
      <c r="B168" s="40"/>
      <c r="C168" s="40"/>
      <c r="D168" s="40"/>
      <c r="F168" s="40"/>
      <c r="G168" s="40"/>
      <c r="H168" s="40"/>
      <c r="J168" s="40"/>
      <c r="K168" s="40"/>
      <c r="L168" s="40"/>
    </row>
    <row r="169" spans="2:12" ht="13" x14ac:dyDescent="0.15">
      <c r="B169" s="40"/>
      <c r="C169" s="40"/>
      <c r="D169" s="40"/>
      <c r="F169" s="40"/>
      <c r="G169" s="40"/>
      <c r="H169" s="40"/>
      <c r="J169" s="40"/>
      <c r="K169" s="40"/>
      <c r="L169" s="40"/>
    </row>
    <row r="170" spans="2:12" ht="13" x14ac:dyDescent="0.15">
      <c r="B170" s="40"/>
      <c r="C170" s="40"/>
      <c r="D170" s="40"/>
      <c r="F170" s="40"/>
      <c r="G170" s="40"/>
      <c r="H170" s="40"/>
      <c r="J170" s="40"/>
      <c r="K170" s="40"/>
      <c r="L170" s="40"/>
    </row>
    <row r="171" spans="2:12" ht="13" x14ac:dyDescent="0.15">
      <c r="B171" s="40"/>
      <c r="C171" s="40"/>
      <c r="D171" s="40"/>
      <c r="F171" s="40"/>
      <c r="G171" s="40"/>
      <c r="H171" s="40"/>
      <c r="J171" s="40"/>
      <c r="K171" s="40"/>
      <c r="L171" s="40"/>
    </row>
    <row r="172" spans="2:12" ht="13" x14ac:dyDescent="0.15">
      <c r="B172" s="40"/>
      <c r="C172" s="40"/>
      <c r="D172" s="40"/>
      <c r="F172" s="40"/>
      <c r="G172" s="40"/>
      <c r="H172" s="40"/>
      <c r="J172" s="40"/>
      <c r="K172" s="40"/>
      <c r="L172" s="40"/>
    </row>
    <row r="173" spans="2:12" ht="13" x14ac:dyDescent="0.15">
      <c r="B173" s="40"/>
      <c r="C173" s="40"/>
      <c r="D173" s="40"/>
      <c r="F173" s="40"/>
      <c r="G173" s="40"/>
      <c r="H173" s="40"/>
      <c r="J173" s="40"/>
      <c r="K173" s="40"/>
      <c r="L173" s="40"/>
    </row>
    <row r="174" spans="2:12" ht="13" x14ac:dyDescent="0.15">
      <c r="B174" s="40"/>
      <c r="C174" s="40"/>
      <c r="D174" s="40"/>
      <c r="F174" s="40"/>
      <c r="G174" s="40"/>
      <c r="H174" s="40"/>
      <c r="J174" s="40"/>
      <c r="K174" s="40"/>
      <c r="L174" s="40"/>
    </row>
    <row r="175" spans="2:12" ht="13" x14ac:dyDescent="0.15">
      <c r="B175" s="40"/>
      <c r="C175" s="40"/>
      <c r="D175" s="40"/>
      <c r="F175" s="40"/>
      <c r="G175" s="40"/>
      <c r="H175" s="40"/>
      <c r="J175" s="40"/>
      <c r="K175" s="40"/>
      <c r="L175" s="40"/>
    </row>
    <row r="176" spans="2:12" ht="13" x14ac:dyDescent="0.15">
      <c r="B176" s="40"/>
      <c r="C176" s="40"/>
      <c r="D176" s="40"/>
      <c r="F176" s="40"/>
      <c r="G176" s="40"/>
      <c r="H176" s="40"/>
      <c r="J176" s="40"/>
      <c r="K176" s="40"/>
      <c r="L176" s="40"/>
    </row>
    <row r="177" spans="2:12" ht="13" x14ac:dyDescent="0.15">
      <c r="B177" s="40"/>
      <c r="C177" s="40"/>
      <c r="D177" s="40"/>
      <c r="F177" s="40"/>
      <c r="G177" s="40"/>
      <c r="H177" s="40"/>
      <c r="J177" s="40"/>
      <c r="K177" s="40"/>
      <c r="L177" s="40"/>
    </row>
    <row r="178" spans="2:12" ht="13" x14ac:dyDescent="0.15">
      <c r="B178" s="40"/>
      <c r="C178" s="40"/>
      <c r="D178" s="40"/>
      <c r="F178" s="40"/>
      <c r="G178" s="40"/>
      <c r="H178" s="40"/>
      <c r="J178" s="40"/>
      <c r="K178" s="40"/>
      <c r="L178" s="40"/>
    </row>
    <row r="179" spans="2:12" ht="13" x14ac:dyDescent="0.15">
      <c r="B179" s="40"/>
      <c r="C179" s="40"/>
      <c r="D179" s="40"/>
      <c r="F179" s="40"/>
      <c r="G179" s="40"/>
      <c r="H179" s="40"/>
      <c r="J179" s="40"/>
      <c r="K179" s="40"/>
      <c r="L179" s="40"/>
    </row>
    <row r="180" spans="2:12" ht="13" x14ac:dyDescent="0.15">
      <c r="B180" s="40"/>
      <c r="C180" s="40"/>
      <c r="D180" s="40"/>
      <c r="F180" s="40"/>
      <c r="G180" s="40"/>
      <c r="H180" s="40"/>
      <c r="J180" s="40"/>
      <c r="K180" s="40"/>
      <c r="L180" s="40"/>
    </row>
    <row r="181" spans="2:12" ht="13" x14ac:dyDescent="0.15">
      <c r="B181" s="40"/>
      <c r="C181" s="40"/>
      <c r="D181" s="40"/>
      <c r="F181" s="40"/>
      <c r="G181" s="40"/>
      <c r="H181" s="40"/>
      <c r="J181" s="40"/>
      <c r="K181" s="40"/>
      <c r="L181" s="40"/>
    </row>
    <row r="182" spans="2:12" ht="13" x14ac:dyDescent="0.15">
      <c r="B182" s="40"/>
      <c r="C182" s="40"/>
      <c r="D182" s="40"/>
      <c r="F182" s="40"/>
      <c r="G182" s="40"/>
      <c r="H182" s="40"/>
      <c r="J182" s="40"/>
      <c r="K182" s="40"/>
      <c r="L182" s="40"/>
    </row>
    <row r="183" spans="2:12" ht="13" x14ac:dyDescent="0.15">
      <c r="B183" s="40"/>
      <c r="C183" s="40"/>
      <c r="D183" s="40"/>
      <c r="F183" s="40"/>
      <c r="G183" s="40"/>
      <c r="H183" s="40"/>
      <c r="J183" s="40"/>
      <c r="K183" s="40"/>
      <c r="L183" s="40"/>
    </row>
    <row r="184" spans="2:12" ht="13" x14ac:dyDescent="0.15">
      <c r="B184" s="40"/>
      <c r="C184" s="40"/>
      <c r="D184" s="40"/>
      <c r="F184" s="40"/>
      <c r="G184" s="40"/>
      <c r="H184" s="40"/>
      <c r="J184" s="40"/>
      <c r="K184" s="40"/>
      <c r="L184" s="40"/>
    </row>
    <row r="185" spans="2:12" ht="13" x14ac:dyDescent="0.15">
      <c r="B185" s="40"/>
      <c r="C185" s="40"/>
      <c r="D185" s="40"/>
      <c r="F185" s="40"/>
      <c r="G185" s="40"/>
      <c r="H185" s="40"/>
      <c r="J185" s="40"/>
      <c r="K185" s="40"/>
      <c r="L185" s="40"/>
    </row>
    <row r="186" spans="2:12" ht="13" x14ac:dyDescent="0.15">
      <c r="B186" s="40"/>
      <c r="C186" s="40"/>
      <c r="D186" s="40"/>
      <c r="F186" s="40"/>
      <c r="G186" s="40"/>
      <c r="H186" s="40"/>
      <c r="J186" s="40"/>
      <c r="K186" s="40"/>
      <c r="L186" s="40"/>
    </row>
    <row r="187" spans="2:12" ht="13" x14ac:dyDescent="0.15">
      <c r="B187" s="40"/>
      <c r="C187" s="40"/>
      <c r="D187" s="40"/>
      <c r="F187" s="40"/>
      <c r="G187" s="40"/>
      <c r="H187" s="40"/>
      <c r="J187" s="40"/>
      <c r="K187" s="40"/>
      <c r="L187" s="40"/>
    </row>
    <row r="188" spans="2:12" ht="13" x14ac:dyDescent="0.15">
      <c r="B188" s="40"/>
      <c r="C188" s="40"/>
      <c r="D188" s="40"/>
      <c r="F188" s="40"/>
      <c r="G188" s="40"/>
      <c r="H188" s="40"/>
      <c r="J188" s="40"/>
      <c r="K188" s="40"/>
      <c r="L188" s="40"/>
    </row>
    <row r="189" spans="2:12" ht="13" x14ac:dyDescent="0.15">
      <c r="B189" s="40"/>
      <c r="C189" s="40"/>
      <c r="D189" s="40"/>
      <c r="F189" s="40"/>
      <c r="G189" s="40"/>
      <c r="H189" s="40"/>
      <c r="J189" s="40"/>
      <c r="K189" s="40"/>
      <c r="L189" s="40"/>
    </row>
    <row r="190" spans="2:12" ht="13" x14ac:dyDescent="0.15">
      <c r="B190" s="40"/>
      <c r="C190" s="40"/>
      <c r="D190" s="40"/>
      <c r="F190" s="40"/>
      <c r="G190" s="40"/>
      <c r="H190" s="40"/>
      <c r="J190" s="40"/>
      <c r="K190" s="40"/>
      <c r="L190" s="40"/>
    </row>
    <row r="191" spans="2:12" ht="13" x14ac:dyDescent="0.15">
      <c r="B191" s="40"/>
      <c r="C191" s="40"/>
      <c r="D191" s="40"/>
      <c r="F191" s="40"/>
      <c r="G191" s="40"/>
      <c r="H191" s="40"/>
      <c r="J191" s="40"/>
      <c r="K191" s="40"/>
      <c r="L191" s="40"/>
    </row>
    <row r="192" spans="2:12" ht="13" x14ac:dyDescent="0.15">
      <c r="B192" s="40"/>
      <c r="C192" s="40"/>
      <c r="D192" s="40"/>
      <c r="F192" s="40"/>
      <c r="G192" s="40"/>
      <c r="H192" s="40"/>
      <c r="J192" s="40"/>
      <c r="K192" s="40"/>
      <c r="L192" s="40"/>
    </row>
    <row r="193" spans="2:12" ht="13" x14ac:dyDescent="0.15">
      <c r="B193" s="40"/>
      <c r="C193" s="40"/>
      <c r="D193" s="40"/>
      <c r="F193" s="40"/>
      <c r="G193" s="40"/>
      <c r="H193" s="40"/>
      <c r="J193" s="40"/>
      <c r="K193" s="40"/>
      <c r="L193" s="40"/>
    </row>
    <row r="194" spans="2:12" ht="13" x14ac:dyDescent="0.15">
      <c r="B194" s="40"/>
      <c r="C194" s="40"/>
      <c r="D194" s="40"/>
      <c r="F194" s="40"/>
      <c r="G194" s="40"/>
      <c r="H194" s="40"/>
      <c r="J194" s="40"/>
      <c r="K194" s="40"/>
      <c r="L194" s="40"/>
    </row>
    <row r="195" spans="2:12" ht="13" x14ac:dyDescent="0.15">
      <c r="B195" s="40"/>
      <c r="C195" s="40"/>
      <c r="D195" s="40"/>
      <c r="F195" s="40"/>
      <c r="G195" s="40"/>
      <c r="H195" s="40"/>
      <c r="J195" s="40"/>
      <c r="K195" s="40"/>
      <c r="L195" s="40"/>
    </row>
    <row r="196" spans="2:12" ht="13" x14ac:dyDescent="0.15">
      <c r="B196" s="40"/>
      <c r="C196" s="40"/>
      <c r="D196" s="40"/>
      <c r="F196" s="40"/>
      <c r="G196" s="40"/>
      <c r="H196" s="40"/>
      <c r="J196" s="40"/>
      <c r="K196" s="40"/>
      <c r="L196" s="40"/>
    </row>
    <row r="197" spans="2:12" ht="13" x14ac:dyDescent="0.15">
      <c r="B197" s="40"/>
      <c r="C197" s="40"/>
      <c r="D197" s="40"/>
      <c r="F197" s="40"/>
      <c r="G197" s="40"/>
      <c r="H197" s="40"/>
      <c r="J197" s="40"/>
      <c r="K197" s="40"/>
      <c r="L197" s="40"/>
    </row>
    <row r="198" spans="2:12" ht="13" x14ac:dyDescent="0.15">
      <c r="B198" s="40"/>
      <c r="C198" s="40"/>
      <c r="D198" s="40"/>
      <c r="F198" s="40"/>
      <c r="G198" s="40"/>
      <c r="H198" s="40"/>
      <c r="J198" s="40"/>
      <c r="K198" s="40"/>
      <c r="L198" s="40"/>
    </row>
    <row r="199" spans="2:12" ht="13" x14ac:dyDescent="0.15">
      <c r="B199" s="40"/>
      <c r="C199" s="40"/>
      <c r="D199" s="40"/>
      <c r="F199" s="40"/>
      <c r="G199" s="40"/>
      <c r="H199" s="40"/>
      <c r="J199" s="40"/>
      <c r="K199" s="40"/>
      <c r="L199" s="40"/>
    </row>
    <row r="200" spans="2:12" ht="13" x14ac:dyDescent="0.15">
      <c r="B200" s="40"/>
      <c r="C200" s="40"/>
      <c r="D200" s="40"/>
      <c r="F200" s="40"/>
      <c r="G200" s="40"/>
      <c r="H200" s="40"/>
      <c r="J200" s="40"/>
      <c r="K200" s="40"/>
      <c r="L200" s="40"/>
    </row>
    <row r="201" spans="2:12" ht="13" x14ac:dyDescent="0.15">
      <c r="B201" s="40"/>
      <c r="C201" s="40"/>
      <c r="D201" s="40"/>
      <c r="F201" s="40"/>
      <c r="G201" s="40"/>
      <c r="H201" s="40"/>
      <c r="J201" s="40"/>
      <c r="K201" s="40"/>
      <c r="L201" s="40"/>
    </row>
    <row r="202" spans="2:12" ht="13" x14ac:dyDescent="0.15">
      <c r="B202" s="40"/>
      <c r="C202" s="40"/>
      <c r="D202" s="40"/>
      <c r="F202" s="40"/>
      <c r="G202" s="40"/>
      <c r="H202" s="40"/>
      <c r="J202" s="40"/>
      <c r="K202" s="40"/>
      <c r="L202" s="40"/>
    </row>
    <row r="203" spans="2:12" ht="13" x14ac:dyDescent="0.15">
      <c r="B203" s="40"/>
      <c r="C203" s="40"/>
      <c r="D203" s="40"/>
      <c r="F203" s="40"/>
      <c r="G203" s="40"/>
      <c r="H203" s="40"/>
      <c r="J203" s="40"/>
      <c r="K203" s="40"/>
      <c r="L203" s="40"/>
    </row>
    <row r="204" spans="2:12" ht="13" x14ac:dyDescent="0.15">
      <c r="B204" s="40"/>
      <c r="C204" s="40"/>
      <c r="D204" s="40"/>
      <c r="F204" s="40"/>
      <c r="G204" s="40"/>
      <c r="H204" s="40"/>
      <c r="J204" s="40"/>
      <c r="K204" s="40"/>
      <c r="L204" s="40"/>
    </row>
    <row r="205" spans="2:12" ht="13" x14ac:dyDescent="0.15">
      <c r="B205" s="40"/>
      <c r="C205" s="40"/>
      <c r="D205" s="40"/>
      <c r="F205" s="40"/>
      <c r="G205" s="40"/>
      <c r="H205" s="40"/>
      <c r="J205" s="40"/>
      <c r="K205" s="40"/>
      <c r="L205" s="40"/>
    </row>
    <row r="206" spans="2:12" ht="13" x14ac:dyDescent="0.15">
      <c r="B206" s="40"/>
      <c r="C206" s="40"/>
      <c r="D206" s="40"/>
      <c r="F206" s="40"/>
      <c r="G206" s="40"/>
      <c r="H206" s="40"/>
      <c r="J206" s="40"/>
      <c r="K206" s="40"/>
      <c r="L206" s="40"/>
    </row>
    <row r="207" spans="2:12" ht="13" x14ac:dyDescent="0.15">
      <c r="B207" s="40"/>
      <c r="C207" s="40"/>
      <c r="D207" s="40"/>
      <c r="F207" s="40"/>
      <c r="G207" s="40"/>
      <c r="H207" s="40"/>
      <c r="J207" s="40"/>
      <c r="K207" s="40"/>
      <c r="L207" s="40"/>
    </row>
    <row r="208" spans="2:12" ht="13" x14ac:dyDescent="0.15">
      <c r="B208" s="40"/>
      <c r="C208" s="40"/>
      <c r="D208" s="40"/>
      <c r="F208" s="40"/>
      <c r="G208" s="40"/>
      <c r="H208" s="40"/>
      <c r="J208" s="40"/>
      <c r="K208" s="40"/>
      <c r="L208" s="40"/>
    </row>
    <row r="209" spans="2:12" ht="13" x14ac:dyDescent="0.15">
      <c r="B209" s="40"/>
      <c r="C209" s="40"/>
      <c r="D209" s="40"/>
      <c r="F209" s="40"/>
      <c r="G209" s="40"/>
      <c r="H209" s="40"/>
      <c r="J209" s="40"/>
      <c r="K209" s="40"/>
      <c r="L209" s="40"/>
    </row>
    <row r="210" spans="2:12" ht="13" x14ac:dyDescent="0.15">
      <c r="B210" s="40"/>
      <c r="C210" s="40"/>
      <c r="D210" s="40"/>
      <c r="F210" s="40"/>
      <c r="G210" s="40"/>
      <c r="H210" s="40"/>
      <c r="J210" s="40"/>
      <c r="K210" s="40"/>
      <c r="L210" s="40"/>
    </row>
    <row r="211" spans="2:12" ht="13" x14ac:dyDescent="0.15">
      <c r="B211" s="40"/>
      <c r="C211" s="40"/>
      <c r="D211" s="40"/>
      <c r="F211" s="40"/>
      <c r="G211" s="40"/>
      <c r="H211" s="40"/>
      <c r="J211" s="40"/>
      <c r="K211" s="40"/>
      <c r="L211" s="40"/>
    </row>
    <row r="212" spans="2:12" ht="13" x14ac:dyDescent="0.15">
      <c r="B212" s="40"/>
      <c r="C212" s="40"/>
      <c r="D212" s="40"/>
      <c r="F212" s="40"/>
      <c r="G212" s="40"/>
      <c r="H212" s="40"/>
      <c r="J212" s="40"/>
      <c r="K212" s="40"/>
      <c r="L212" s="40"/>
    </row>
    <row r="213" spans="2:12" ht="13" x14ac:dyDescent="0.15">
      <c r="B213" s="40"/>
      <c r="C213" s="40"/>
      <c r="D213" s="40"/>
      <c r="F213" s="40"/>
      <c r="G213" s="40"/>
      <c r="H213" s="40"/>
      <c r="J213" s="40"/>
      <c r="K213" s="40"/>
      <c r="L213" s="40"/>
    </row>
    <row r="214" spans="2:12" ht="13" x14ac:dyDescent="0.15">
      <c r="B214" s="40"/>
      <c r="C214" s="40"/>
      <c r="D214" s="40"/>
      <c r="F214" s="40"/>
      <c r="G214" s="40"/>
      <c r="H214" s="40"/>
      <c r="J214" s="40"/>
      <c r="K214" s="40"/>
      <c r="L214" s="40"/>
    </row>
    <row r="215" spans="2:12" ht="13" x14ac:dyDescent="0.15">
      <c r="B215" s="40"/>
      <c r="C215" s="40"/>
      <c r="D215" s="40"/>
      <c r="F215" s="40"/>
      <c r="G215" s="40"/>
      <c r="H215" s="40"/>
      <c r="J215" s="40"/>
      <c r="K215" s="40"/>
      <c r="L215" s="40"/>
    </row>
    <row r="216" spans="2:12" ht="13" x14ac:dyDescent="0.15">
      <c r="B216" s="40"/>
      <c r="C216" s="40"/>
      <c r="D216" s="40"/>
      <c r="F216" s="40"/>
      <c r="G216" s="40"/>
      <c r="H216" s="40"/>
      <c r="J216" s="40"/>
      <c r="K216" s="40"/>
      <c r="L216" s="40"/>
    </row>
    <row r="217" spans="2:12" ht="13" x14ac:dyDescent="0.15">
      <c r="B217" s="40"/>
      <c r="C217" s="40"/>
      <c r="D217" s="40"/>
      <c r="F217" s="40"/>
      <c r="G217" s="40"/>
      <c r="H217" s="40"/>
      <c r="J217" s="40"/>
      <c r="K217" s="40"/>
      <c r="L217" s="40"/>
    </row>
    <row r="218" spans="2:12" ht="13" x14ac:dyDescent="0.15">
      <c r="B218" s="40"/>
      <c r="C218" s="40"/>
      <c r="D218" s="40"/>
      <c r="F218" s="40"/>
      <c r="G218" s="40"/>
      <c r="H218" s="40"/>
      <c r="J218" s="40"/>
      <c r="K218" s="40"/>
      <c r="L218" s="40"/>
    </row>
    <row r="219" spans="2:12" ht="13" x14ac:dyDescent="0.15">
      <c r="B219" s="40"/>
      <c r="C219" s="40"/>
      <c r="D219" s="40"/>
      <c r="F219" s="40"/>
      <c r="G219" s="40"/>
      <c r="H219" s="40"/>
      <c r="J219" s="40"/>
      <c r="K219" s="40"/>
      <c r="L219" s="40"/>
    </row>
    <row r="220" spans="2:12" ht="13" x14ac:dyDescent="0.15">
      <c r="B220" s="40"/>
      <c r="C220" s="40"/>
      <c r="D220" s="40"/>
      <c r="F220" s="40"/>
      <c r="G220" s="40"/>
      <c r="H220" s="40"/>
      <c r="J220" s="40"/>
      <c r="K220" s="40"/>
      <c r="L220" s="40"/>
    </row>
    <row r="221" spans="2:12" ht="13" x14ac:dyDescent="0.15">
      <c r="B221" s="40"/>
      <c r="C221" s="40"/>
      <c r="D221" s="40"/>
      <c r="F221" s="40"/>
      <c r="G221" s="40"/>
      <c r="H221" s="40"/>
      <c r="J221" s="40"/>
      <c r="K221" s="40"/>
      <c r="L221" s="40"/>
    </row>
    <row r="222" spans="2:12" ht="13" x14ac:dyDescent="0.15">
      <c r="B222" s="40"/>
      <c r="C222" s="40"/>
      <c r="D222" s="40"/>
      <c r="F222" s="40"/>
      <c r="G222" s="40"/>
      <c r="H222" s="40"/>
      <c r="J222" s="40"/>
      <c r="K222" s="40"/>
      <c r="L222" s="40"/>
    </row>
    <row r="223" spans="2:12" ht="13" x14ac:dyDescent="0.15">
      <c r="B223" s="40"/>
      <c r="C223" s="40"/>
      <c r="D223" s="40"/>
      <c r="F223" s="40"/>
      <c r="G223" s="40"/>
      <c r="H223" s="40"/>
      <c r="J223" s="40"/>
      <c r="K223" s="40"/>
      <c r="L223" s="40"/>
    </row>
    <row r="224" spans="2:12" ht="13" x14ac:dyDescent="0.15">
      <c r="B224" s="40"/>
      <c r="C224" s="40"/>
      <c r="D224" s="40"/>
      <c r="F224" s="40"/>
      <c r="G224" s="40"/>
      <c r="H224" s="40"/>
      <c r="J224" s="40"/>
      <c r="K224" s="40"/>
      <c r="L224" s="40"/>
    </row>
    <row r="225" spans="2:12" ht="13" x14ac:dyDescent="0.15">
      <c r="B225" s="40"/>
      <c r="C225" s="40"/>
      <c r="D225" s="40"/>
      <c r="F225" s="40"/>
      <c r="G225" s="40"/>
      <c r="H225" s="40"/>
      <c r="J225" s="40"/>
      <c r="K225" s="40"/>
      <c r="L225" s="40"/>
    </row>
    <row r="226" spans="2:12" ht="13" x14ac:dyDescent="0.15">
      <c r="B226" s="40"/>
      <c r="C226" s="40"/>
      <c r="D226" s="40"/>
      <c r="F226" s="40"/>
      <c r="G226" s="40"/>
      <c r="H226" s="40"/>
      <c r="J226" s="40"/>
      <c r="K226" s="40"/>
      <c r="L226" s="40"/>
    </row>
    <row r="227" spans="2:12" ht="13" x14ac:dyDescent="0.15">
      <c r="B227" s="40"/>
      <c r="C227" s="40"/>
      <c r="D227" s="40"/>
      <c r="F227" s="40"/>
      <c r="G227" s="40"/>
      <c r="H227" s="40"/>
      <c r="J227" s="40"/>
      <c r="K227" s="40"/>
      <c r="L227" s="40"/>
    </row>
    <row r="228" spans="2:12" ht="13" x14ac:dyDescent="0.15">
      <c r="B228" s="40"/>
      <c r="C228" s="40"/>
      <c r="D228" s="40"/>
      <c r="F228" s="40"/>
      <c r="G228" s="40"/>
      <c r="H228" s="40"/>
      <c r="J228" s="40"/>
      <c r="K228" s="40"/>
      <c r="L228" s="40"/>
    </row>
    <row r="229" spans="2:12" ht="13" x14ac:dyDescent="0.15">
      <c r="B229" s="40"/>
      <c r="C229" s="40"/>
      <c r="D229" s="40"/>
      <c r="F229" s="40"/>
      <c r="G229" s="40"/>
      <c r="H229" s="40"/>
      <c r="J229" s="40"/>
      <c r="K229" s="40"/>
      <c r="L229" s="40"/>
    </row>
    <row r="230" spans="2:12" ht="13" x14ac:dyDescent="0.15">
      <c r="B230" s="40"/>
      <c r="C230" s="40"/>
      <c r="D230" s="40"/>
      <c r="F230" s="40"/>
      <c r="G230" s="40"/>
      <c r="H230" s="40"/>
      <c r="J230" s="40"/>
      <c r="K230" s="40"/>
      <c r="L230" s="40"/>
    </row>
    <row r="231" spans="2:12" ht="13" x14ac:dyDescent="0.15">
      <c r="B231" s="40"/>
      <c r="C231" s="40"/>
      <c r="D231" s="40"/>
      <c r="F231" s="40"/>
      <c r="G231" s="40"/>
      <c r="H231" s="40"/>
      <c r="J231" s="40"/>
      <c r="K231" s="40"/>
      <c r="L231" s="40"/>
    </row>
    <row r="232" spans="2:12" ht="13" x14ac:dyDescent="0.15">
      <c r="B232" s="40"/>
      <c r="C232" s="40"/>
      <c r="D232" s="40"/>
      <c r="F232" s="40"/>
      <c r="G232" s="40"/>
      <c r="H232" s="40"/>
      <c r="J232" s="40"/>
      <c r="K232" s="40"/>
      <c r="L232" s="40"/>
    </row>
    <row r="233" spans="2:12" ht="13" x14ac:dyDescent="0.15">
      <c r="B233" s="40"/>
      <c r="C233" s="40"/>
      <c r="D233" s="40"/>
      <c r="F233" s="40"/>
      <c r="G233" s="40"/>
      <c r="H233" s="40"/>
      <c r="J233" s="40"/>
      <c r="K233" s="40"/>
      <c r="L233" s="40"/>
    </row>
    <row r="234" spans="2:12" ht="13" x14ac:dyDescent="0.15">
      <c r="B234" s="40"/>
      <c r="C234" s="40"/>
      <c r="D234" s="40"/>
      <c r="F234" s="40"/>
      <c r="G234" s="40"/>
      <c r="H234" s="40"/>
      <c r="J234" s="40"/>
      <c r="K234" s="40"/>
      <c r="L234" s="40"/>
    </row>
    <row r="235" spans="2:12" ht="13" x14ac:dyDescent="0.15">
      <c r="B235" s="40"/>
      <c r="C235" s="40"/>
      <c r="D235" s="40"/>
      <c r="F235" s="40"/>
      <c r="G235" s="40"/>
      <c r="H235" s="40"/>
      <c r="J235" s="40"/>
      <c r="K235" s="40"/>
      <c r="L235" s="40"/>
    </row>
    <row r="236" spans="2:12" ht="13" x14ac:dyDescent="0.15">
      <c r="B236" s="40"/>
      <c r="C236" s="40"/>
      <c r="D236" s="40"/>
      <c r="F236" s="40"/>
      <c r="G236" s="40"/>
      <c r="H236" s="40"/>
      <c r="J236" s="40"/>
      <c r="K236" s="40"/>
      <c r="L236" s="40"/>
    </row>
    <row r="237" spans="2:12" ht="13" x14ac:dyDescent="0.15">
      <c r="B237" s="40"/>
      <c r="C237" s="40"/>
      <c r="D237" s="40"/>
      <c r="F237" s="40"/>
      <c r="G237" s="40"/>
      <c r="H237" s="40"/>
      <c r="J237" s="40"/>
      <c r="K237" s="40"/>
      <c r="L237" s="40"/>
    </row>
    <row r="238" spans="2:12" ht="13" x14ac:dyDescent="0.15">
      <c r="B238" s="40"/>
      <c r="C238" s="40"/>
      <c r="D238" s="40"/>
      <c r="F238" s="40"/>
      <c r="G238" s="40"/>
      <c r="H238" s="40"/>
      <c r="J238" s="40"/>
      <c r="K238" s="40"/>
      <c r="L238" s="40"/>
    </row>
    <row r="239" spans="2:12" ht="13" x14ac:dyDescent="0.15">
      <c r="B239" s="40"/>
      <c r="C239" s="40"/>
      <c r="D239" s="40"/>
      <c r="F239" s="40"/>
      <c r="G239" s="40"/>
      <c r="H239" s="40"/>
      <c r="J239" s="40"/>
      <c r="K239" s="40"/>
      <c r="L239" s="40"/>
    </row>
    <row r="240" spans="2:12" ht="13" x14ac:dyDescent="0.15">
      <c r="B240" s="40"/>
      <c r="C240" s="40"/>
      <c r="D240" s="40"/>
      <c r="F240" s="40"/>
      <c r="G240" s="40"/>
      <c r="H240" s="40"/>
      <c r="J240" s="40"/>
      <c r="K240" s="40"/>
      <c r="L240" s="40"/>
    </row>
    <row r="241" spans="2:12" ht="13" x14ac:dyDescent="0.15">
      <c r="B241" s="40"/>
      <c r="C241" s="40"/>
      <c r="D241" s="40"/>
      <c r="F241" s="40"/>
      <c r="G241" s="40"/>
      <c r="H241" s="40"/>
      <c r="J241" s="40"/>
      <c r="K241" s="40"/>
      <c r="L241" s="40"/>
    </row>
    <row r="242" spans="2:12" ht="13" x14ac:dyDescent="0.15">
      <c r="B242" s="40"/>
      <c r="C242" s="40"/>
      <c r="D242" s="40"/>
      <c r="F242" s="40"/>
      <c r="G242" s="40"/>
      <c r="H242" s="40"/>
      <c r="J242" s="40"/>
      <c r="K242" s="40"/>
      <c r="L242" s="40"/>
    </row>
    <row r="243" spans="2:12" ht="13" x14ac:dyDescent="0.15">
      <c r="B243" s="40"/>
      <c r="C243" s="40"/>
      <c r="D243" s="40"/>
      <c r="F243" s="40"/>
      <c r="G243" s="40"/>
      <c r="H243" s="40"/>
      <c r="J243" s="40"/>
      <c r="K243" s="40"/>
      <c r="L243" s="40"/>
    </row>
    <row r="244" spans="2:12" ht="13" x14ac:dyDescent="0.15">
      <c r="B244" s="40"/>
      <c r="C244" s="40"/>
      <c r="D244" s="40"/>
      <c r="F244" s="40"/>
      <c r="G244" s="40"/>
      <c r="H244" s="40"/>
      <c r="J244" s="40"/>
      <c r="K244" s="40"/>
      <c r="L244" s="40"/>
    </row>
    <row r="245" spans="2:12" ht="13" x14ac:dyDescent="0.15">
      <c r="B245" s="40"/>
      <c r="C245" s="40"/>
      <c r="D245" s="40"/>
      <c r="F245" s="40"/>
      <c r="G245" s="40"/>
      <c r="H245" s="40"/>
      <c r="J245" s="40"/>
      <c r="K245" s="40"/>
      <c r="L245" s="40"/>
    </row>
    <row r="246" spans="2:12" ht="13" x14ac:dyDescent="0.15">
      <c r="B246" s="40"/>
      <c r="C246" s="40"/>
      <c r="D246" s="40"/>
      <c r="F246" s="40"/>
      <c r="G246" s="40"/>
      <c r="H246" s="40"/>
      <c r="J246" s="40"/>
      <c r="K246" s="40"/>
      <c r="L246" s="40"/>
    </row>
    <row r="247" spans="2:12" ht="13" x14ac:dyDescent="0.15">
      <c r="B247" s="40"/>
      <c r="C247" s="40"/>
      <c r="D247" s="40"/>
      <c r="F247" s="40"/>
      <c r="G247" s="40"/>
      <c r="H247" s="40"/>
      <c r="J247" s="40"/>
      <c r="K247" s="40"/>
      <c r="L247" s="40"/>
    </row>
    <row r="248" spans="2:12" ht="13" x14ac:dyDescent="0.15">
      <c r="B248" s="40"/>
      <c r="C248" s="40"/>
      <c r="D248" s="40"/>
      <c r="F248" s="40"/>
      <c r="G248" s="40"/>
      <c r="H248" s="40"/>
      <c r="J248" s="40"/>
      <c r="K248" s="40"/>
      <c r="L248" s="40"/>
    </row>
    <row r="249" spans="2:12" ht="13" x14ac:dyDescent="0.15">
      <c r="B249" s="40"/>
      <c r="C249" s="40"/>
      <c r="D249" s="40"/>
      <c r="F249" s="40"/>
      <c r="G249" s="40"/>
      <c r="H249" s="40"/>
      <c r="J249" s="40"/>
      <c r="K249" s="40"/>
      <c r="L249" s="40"/>
    </row>
    <row r="250" spans="2:12" ht="13" x14ac:dyDescent="0.15">
      <c r="B250" s="40"/>
      <c r="C250" s="40"/>
      <c r="D250" s="40"/>
      <c r="F250" s="40"/>
      <c r="G250" s="40"/>
      <c r="H250" s="40"/>
      <c r="J250" s="40"/>
      <c r="K250" s="40"/>
      <c r="L250" s="40"/>
    </row>
    <row r="251" spans="2:12" ht="13" x14ac:dyDescent="0.15">
      <c r="B251" s="40"/>
      <c r="C251" s="40"/>
      <c r="D251" s="40"/>
      <c r="F251" s="40"/>
      <c r="G251" s="40"/>
      <c r="H251" s="40"/>
      <c r="J251" s="40"/>
      <c r="K251" s="40"/>
      <c r="L251" s="40"/>
    </row>
    <row r="252" spans="2:12" ht="13" x14ac:dyDescent="0.15">
      <c r="B252" s="40"/>
      <c r="C252" s="40"/>
      <c r="D252" s="40"/>
      <c r="F252" s="40"/>
      <c r="G252" s="40"/>
      <c r="H252" s="40"/>
      <c r="J252" s="40"/>
      <c r="K252" s="40"/>
      <c r="L252" s="40"/>
    </row>
    <row r="253" spans="2:12" ht="13" x14ac:dyDescent="0.15">
      <c r="B253" s="40"/>
      <c r="C253" s="40"/>
      <c r="D253" s="40"/>
      <c r="F253" s="40"/>
      <c r="G253" s="40"/>
      <c r="H253" s="40"/>
      <c r="J253" s="40"/>
      <c r="K253" s="40"/>
      <c r="L253" s="40"/>
    </row>
    <row r="254" spans="2:12" ht="13" x14ac:dyDescent="0.15">
      <c r="B254" s="40"/>
      <c r="C254" s="40"/>
      <c r="D254" s="40"/>
      <c r="F254" s="40"/>
      <c r="G254" s="40"/>
      <c r="H254" s="40"/>
      <c r="J254" s="40"/>
      <c r="K254" s="40"/>
      <c r="L254" s="40"/>
    </row>
    <row r="255" spans="2:12" ht="13" x14ac:dyDescent="0.15">
      <c r="B255" s="40"/>
      <c r="C255" s="40"/>
      <c r="D255" s="40"/>
      <c r="F255" s="40"/>
      <c r="G255" s="40"/>
      <c r="H255" s="40"/>
      <c r="J255" s="40"/>
      <c r="K255" s="40"/>
      <c r="L255" s="40"/>
    </row>
    <row r="256" spans="2:12" ht="13" x14ac:dyDescent="0.15">
      <c r="B256" s="40"/>
      <c r="C256" s="40"/>
      <c r="D256" s="40"/>
      <c r="F256" s="40"/>
      <c r="G256" s="40"/>
      <c r="H256" s="40"/>
      <c r="J256" s="40"/>
      <c r="K256" s="40"/>
      <c r="L256" s="40"/>
    </row>
    <row r="257" spans="2:12" ht="13" x14ac:dyDescent="0.15">
      <c r="B257" s="40"/>
      <c r="C257" s="40"/>
      <c r="D257" s="40"/>
      <c r="F257" s="40"/>
      <c r="G257" s="40"/>
      <c r="H257" s="40"/>
      <c r="J257" s="40"/>
      <c r="K257" s="40"/>
      <c r="L257" s="40"/>
    </row>
    <row r="258" spans="2:12" ht="13" x14ac:dyDescent="0.15">
      <c r="B258" s="40"/>
      <c r="C258" s="40"/>
      <c r="D258" s="40"/>
      <c r="F258" s="40"/>
      <c r="G258" s="40"/>
      <c r="H258" s="40"/>
      <c r="J258" s="40"/>
      <c r="K258" s="40"/>
      <c r="L258" s="40"/>
    </row>
    <row r="259" spans="2:12" ht="13" x14ac:dyDescent="0.15">
      <c r="B259" s="40"/>
      <c r="C259" s="40"/>
      <c r="D259" s="40"/>
      <c r="F259" s="40"/>
      <c r="G259" s="40"/>
      <c r="H259" s="40"/>
      <c r="J259" s="40"/>
      <c r="K259" s="40"/>
      <c r="L259" s="40"/>
    </row>
    <row r="260" spans="2:12" ht="13" x14ac:dyDescent="0.15">
      <c r="B260" s="40"/>
      <c r="C260" s="40"/>
      <c r="D260" s="40"/>
      <c r="F260" s="40"/>
      <c r="G260" s="40"/>
      <c r="H260" s="40"/>
      <c r="J260" s="40"/>
      <c r="K260" s="40"/>
      <c r="L260" s="40"/>
    </row>
    <row r="261" spans="2:12" ht="13" x14ac:dyDescent="0.15">
      <c r="B261" s="40"/>
      <c r="C261" s="40"/>
      <c r="D261" s="40"/>
      <c r="F261" s="40"/>
      <c r="G261" s="40"/>
      <c r="H261" s="40"/>
      <c r="J261" s="40"/>
      <c r="K261" s="40"/>
      <c r="L261" s="40"/>
    </row>
    <row r="262" spans="2:12" ht="13" x14ac:dyDescent="0.15">
      <c r="B262" s="40"/>
      <c r="C262" s="40"/>
      <c r="D262" s="40"/>
      <c r="F262" s="40"/>
      <c r="G262" s="40"/>
      <c r="H262" s="40"/>
      <c r="J262" s="40"/>
      <c r="K262" s="40"/>
      <c r="L262" s="40"/>
    </row>
    <row r="263" spans="2:12" ht="13" x14ac:dyDescent="0.15">
      <c r="B263" s="40"/>
      <c r="C263" s="40"/>
      <c r="D263" s="40"/>
      <c r="F263" s="40"/>
      <c r="G263" s="40"/>
      <c r="H263" s="40"/>
      <c r="J263" s="40"/>
      <c r="K263" s="40"/>
      <c r="L263" s="40"/>
    </row>
    <row r="264" spans="2:12" ht="13" x14ac:dyDescent="0.15">
      <c r="B264" s="40"/>
      <c r="C264" s="40"/>
      <c r="D264" s="40"/>
      <c r="F264" s="40"/>
      <c r="G264" s="40"/>
      <c r="H264" s="40"/>
      <c r="J264" s="40"/>
      <c r="K264" s="40"/>
      <c r="L264" s="40"/>
    </row>
    <row r="265" spans="2:12" ht="13" x14ac:dyDescent="0.15">
      <c r="B265" s="40"/>
      <c r="C265" s="40"/>
      <c r="D265" s="40"/>
      <c r="F265" s="40"/>
      <c r="G265" s="40"/>
      <c r="H265" s="40"/>
      <c r="J265" s="40"/>
      <c r="K265" s="40"/>
      <c r="L265" s="40"/>
    </row>
    <row r="266" spans="2:12" ht="13" x14ac:dyDescent="0.15">
      <c r="B266" s="40"/>
      <c r="C266" s="40"/>
      <c r="D266" s="40"/>
      <c r="F266" s="40"/>
      <c r="G266" s="40"/>
      <c r="H266" s="40"/>
      <c r="J266" s="40"/>
      <c r="K266" s="40"/>
      <c r="L266" s="40"/>
    </row>
    <row r="267" spans="2:12" ht="13" x14ac:dyDescent="0.15">
      <c r="B267" s="40"/>
      <c r="C267" s="40"/>
      <c r="D267" s="40"/>
      <c r="F267" s="40"/>
      <c r="G267" s="40"/>
      <c r="H267" s="40"/>
      <c r="J267" s="40"/>
      <c r="K267" s="40"/>
      <c r="L267" s="40"/>
    </row>
    <row r="268" spans="2:12" ht="13" x14ac:dyDescent="0.15"/>
    <row r="269" spans="2:12" ht="13" x14ac:dyDescent="0.15"/>
    <row r="270" spans="2:12" ht="13" x14ac:dyDescent="0.15"/>
    <row r="271" spans="2:12" ht="13" x14ac:dyDescent="0.15"/>
    <row r="272" spans="2:1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  <row r="975" ht="13" x14ac:dyDescent="0.15"/>
    <row r="976" ht="13" x14ac:dyDescent="0.15"/>
    <row r="977" ht="13" x14ac:dyDescent="0.15"/>
    <row r="978" ht="13" x14ac:dyDescent="0.15"/>
    <row r="979" ht="13" x14ac:dyDescent="0.15"/>
    <row r="980" ht="13" x14ac:dyDescent="0.15"/>
    <row r="981" ht="13" x14ac:dyDescent="0.15"/>
    <row r="982" ht="13" x14ac:dyDescent="0.15"/>
    <row r="983" ht="13" x14ac:dyDescent="0.15"/>
    <row r="984" ht="13" x14ac:dyDescent="0.15"/>
    <row r="985" ht="13" x14ac:dyDescent="0.15"/>
    <row r="986" ht="13" x14ac:dyDescent="0.15"/>
    <row r="987" ht="13" x14ac:dyDescent="0.15"/>
    <row r="988" ht="13" x14ac:dyDescent="0.15"/>
    <row r="989" ht="13" x14ac:dyDescent="0.15"/>
    <row r="990" ht="13" x14ac:dyDescent="0.15"/>
    <row r="991" ht="13" x14ac:dyDescent="0.15"/>
    <row r="992" ht="13" x14ac:dyDescent="0.15"/>
    <row r="993" ht="13" x14ac:dyDescent="0.15"/>
    <row r="994" ht="13" x14ac:dyDescent="0.15"/>
    <row r="995" ht="13" x14ac:dyDescent="0.15"/>
    <row r="996" ht="13" x14ac:dyDescent="0.15"/>
    <row r="997" ht="13" x14ac:dyDescent="0.15"/>
    <row r="998" ht="13" x14ac:dyDescent="0.15"/>
    <row r="999" ht="13" x14ac:dyDescent="0.15"/>
    <row r="1000" ht="13" x14ac:dyDescent="0.1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outlinePr summaryBelow="0" summaryRight="0"/>
  </sheetPr>
  <dimension ref="A1:AD1000"/>
  <sheetViews>
    <sheetView workbookViewId="0">
      <pane xSplit="3" topLeftCell="D1" activePane="topRight" state="frozen"/>
      <selection pane="topRight" activeCell="E2" sqref="E2"/>
    </sheetView>
  </sheetViews>
  <sheetFormatPr baseColWidth="10" defaultColWidth="12.6640625" defaultRowHeight="15.75" customHeight="1" x14ac:dyDescent="0.15"/>
  <cols>
    <col min="1" max="1" width="4.6640625" customWidth="1"/>
    <col min="2" max="2" width="19.6640625" customWidth="1"/>
    <col min="3" max="3" width="13.6640625" customWidth="1"/>
    <col min="4" max="4" width="2.5" customWidth="1"/>
    <col min="5" max="6" width="12.6640625" customWidth="1"/>
  </cols>
  <sheetData>
    <row r="1" spans="1:30" ht="15.75" customHeight="1" x14ac:dyDescent="0.15">
      <c r="A1" s="97"/>
      <c r="B1" s="97"/>
      <c r="C1" s="98"/>
      <c r="D1" s="97"/>
      <c r="E1" s="97"/>
      <c r="F1" s="98"/>
      <c r="G1" s="98"/>
      <c r="H1" s="98"/>
      <c r="I1" s="98"/>
      <c r="J1" s="98"/>
      <c r="K1" s="98"/>
      <c r="L1" s="98"/>
      <c r="M1" s="97"/>
      <c r="N1" s="98"/>
      <c r="O1" s="98"/>
      <c r="P1" s="97"/>
      <c r="Q1" s="98"/>
      <c r="R1" s="98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</row>
    <row r="2" spans="1:30" ht="15.75" customHeight="1" x14ac:dyDescent="0.15">
      <c r="A2" s="97"/>
      <c r="B2" s="97"/>
      <c r="C2" s="98"/>
      <c r="D2" s="97"/>
      <c r="E2" s="98" t="s">
        <v>70</v>
      </c>
      <c r="G2" s="98"/>
      <c r="H2" s="98"/>
      <c r="I2" s="98"/>
      <c r="J2" s="98"/>
      <c r="K2" s="98"/>
      <c r="L2" s="98"/>
      <c r="M2" s="98" t="s">
        <v>71</v>
      </c>
      <c r="O2" s="98"/>
      <c r="P2" s="97"/>
      <c r="Q2" s="98" t="s">
        <v>72</v>
      </c>
      <c r="R2" s="98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</row>
    <row r="3" spans="1:30" ht="15.75" customHeight="1" x14ac:dyDescent="0.15">
      <c r="A3" s="97"/>
      <c r="B3" s="97"/>
      <c r="C3" s="98"/>
      <c r="D3" s="97"/>
      <c r="E3" s="98" t="s">
        <v>73</v>
      </c>
      <c r="G3" s="98"/>
      <c r="H3" s="98"/>
      <c r="I3" s="98"/>
      <c r="J3" s="98"/>
      <c r="K3" s="98"/>
      <c r="L3" s="98"/>
      <c r="M3" s="98" t="s">
        <v>74</v>
      </c>
      <c r="O3" s="98"/>
      <c r="P3" s="97"/>
      <c r="Q3" s="98" t="s">
        <v>75</v>
      </c>
      <c r="R3" s="98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</row>
    <row r="4" spans="1:30" ht="15.75" customHeight="1" x14ac:dyDescent="0.15">
      <c r="A4" s="97"/>
      <c r="B4" s="97"/>
      <c r="C4" s="98"/>
      <c r="D4" s="97"/>
      <c r="E4" s="97"/>
      <c r="F4" s="98"/>
      <c r="G4" s="98"/>
      <c r="H4" s="98"/>
      <c r="I4" s="98"/>
      <c r="J4" s="98"/>
      <c r="K4" s="98"/>
      <c r="L4" s="98"/>
      <c r="M4" s="97"/>
      <c r="N4" s="98"/>
      <c r="O4" s="98"/>
      <c r="P4" s="97"/>
      <c r="Q4" s="98"/>
      <c r="R4" s="98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</row>
    <row r="5" spans="1:30" ht="15.75" customHeight="1" x14ac:dyDescent="0.15">
      <c r="A5" s="97"/>
      <c r="B5" s="97"/>
      <c r="C5" s="98"/>
      <c r="D5" s="97"/>
      <c r="E5" s="97"/>
      <c r="F5" s="98" t="s">
        <v>76</v>
      </c>
      <c r="G5" s="98" t="s">
        <v>77</v>
      </c>
      <c r="H5" s="98" t="s">
        <v>78</v>
      </c>
      <c r="I5" s="98" t="s">
        <v>79</v>
      </c>
      <c r="J5" s="98" t="s">
        <v>80</v>
      </c>
      <c r="K5" s="98" t="s">
        <v>168</v>
      </c>
      <c r="L5" s="98" t="s">
        <v>169</v>
      </c>
      <c r="M5" s="97"/>
      <c r="N5" s="98" t="s">
        <v>81</v>
      </c>
      <c r="O5" s="98" t="s">
        <v>82</v>
      </c>
      <c r="P5" s="97"/>
      <c r="Q5" s="98" t="s">
        <v>83</v>
      </c>
      <c r="R5" s="98" t="s">
        <v>84</v>
      </c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</row>
    <row r="6" spans="1:30" ht="15.75" customHeight="1" x14ac:dyDescent="0.15">
      <c r="A6" s="97"/>
      <c r="B6" s="97" t="s">
        <v>85</v>
      </c>
      <c r="C6" s="98"/>
      <c r="D6" s="97"/>
      <c r="E6" s="97"/>
      <c r="F6" s="99">
        <v>1500</v>
      </c>
      <c r="G6" s="100">
        <v>1500</v>
      </c>
      <c r="H6" s="100">
        <v>1500</v>
      </c>
      <c r="I6" s="100"/>
      <c r="J6" s="100"/>
      <c r="K6" s="100"/>
      <c r="L6" s="101"/>
      <c r="M6" s="97"/>
      <c r="N6" s="99">
        <v>1500</v>
      </c>
      <c r="O6" s="101"/>
      <c r="P6" s="97"/>
      <c r="Q6" s="102">
        <v>2900</v>
      </c>
      <c r="R6" s="103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</row>
    <row r="7" spans="1:30" ht="15.75" customHeight="1" x14ac:dyDescent="0.15">
      <c r="A7" s="97"/>
      <c r="B7" s="97" t="s">
        <v>86</v>
      </c>
      <c r="C7" s="98"/>
      <c r="D7" s="97"/>
      <c r="E7" s="97"/>
      <c r="F7" s="98"/>
      <c r="G7" s="98"/>
      <c r="H7" s="98"/>
      <c r="I7" s="98"/>
      <c r="J7" s="98"/>
      <c r="K7" s="98"/>
      <c r="L7" s="98"/>
      <c r="M7" s="97"/>
      <c r="N7" s="98"/>
      <c r="O7" s="98"/>
      <c r="P7" s="97"/>
      <c r="Q7" s="104"/>
      <c r="R7" s="105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</row>
    <row r="8" spans="1:30" ht="15.75" customHeight="1" x14ac:dyDescent="0.15">
      <c r="A8" s="97"/>
      <c r="B8" s="97" t="s">
        <v>87</v>
      </c>
      <c r="C8" s="98"/>
      <c r="D8" s="97"/>
      <c r="E8" s="97"/>
      <c r="F8" s="99">
        <v>135788.09</v>
      </c>
      <c r="G8" s="100">
        <v>75001.149999999994</v>
      </c>
      <c r="H8" s="100">
        <v>66361</v>
      </c>
      <c r="I8" s="100"/>
      <c r="J8" s="100"/>
      <c r="K8" s="100"/>
      <c r="L8" s="101"/>
      <c r="M8" s="97"/>
      <c r="N8" s="98">
        <f>SUM(F8:H8)</f>
        <v>277150.24</v>
      </c>
      <c r="O8" s="98">
        <f>SUM(J8)</f>
        <v>0</v>
      </c>
      <c r="P8" s="97"/>
      <c r="Q8" s="98">
        <f t="shared" ref="Q8:R8" si="0">SUM(N8+Q7)</f>
        <v>277150.24</v>
      </c>
      <c r="R8" s="98">
        <f t="shared" si="0"/>
        <v>0</v>
      </c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</row>
    <row r="9" spans="1:30" ht="15.75" customHeight="1" x14ac:dyDescent="0.15">
      <c r="A9" s="97"/>
      <c r="B9" s="97"/>
      <c r="C9" s="98"/>
      <c r="D9" s="97"/>
      <c r="E9" s="97"/>
      <c r="F9" s="98"/>
      <c r="G9" s="98"/>
      <c r="H9" s="98"/>
      <c r="I9" s="98"/>
      <c r="J9" s="98"/>
      <c r="K9" s="98"/>
      <c r="L9" s="98"/>
      <c r="M9" s="97"/>
      <c r="N9" s="98"/>
      <c r="O9" s="98"/>
      <c r="P9" s="97"/>
      <c r="Q9" s="98"/>
      <c r="R9" s="98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</row>
    <row r="10" spans="1:30" ht="15.75" customHeight="1" x14ac:dyDescent="0.15">
      <c r="A10" s="97"/>
      <c r="B10" s="97" t="s">
        <v>88</v>
      </c>
      <c r="C10" s="98" t="s">
        <v>89</v>
      </c>
      <c r="D10" s="106"/>
      <c r="E10" s="107">
        <v>0</v>
      </c>
      <c r="F10" s="98">
        <f t="shared" ref="F10:L10" si="1">IF(F8 &lt; 50000, 0, 0)</f>
        <v>0</v>
      </c>
      <c r="G10" s="98">
        <f t="shared" si="1"/>
        <v>0</v>
      </c>
      <c r="H10" s="98">
        <f t="shared" si="1"/>
        <v>0</v>
      </c>
      <c r="I10" s="98">
        <f t="shared" si="1"/>
        <v>0</v>
      </c>
      <c r="J10" s="98">
        <f t="shared" si="1"/>
        <v>0</v>
      </c>
      <c r="K10" s="98">
        <f t="shared" si="1"/>
        <v>0</v>
      </c>
      <c r="L10" s="98">
        <f t="shared" si="1"/>
        <v>0</v>
      </c>
      <c r="M10" s="107">
        <v>0</v>
      </c>
      <c r="N10" s="98"/>
      <c r="O10" s="98"/>
      <c r="P10" s="107">
        <v>0</v>
      </c>
      <c r="Q10" s="98"/>
      <c r="R10" s="98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</row>
    <row r="11" spans="1:30" ht="15.75" customHeight="1" x14ac:dyDescent="0.15">
      <c r="A11" s="97"/>
      <c r="B11" s="97"/>
      <c r="C11" s="98" t="s">
        <v>90</v>
      </c>
      <c r="D11" s="106"/>
      <c r="E11" s="108">
        <v>0.04</v>
      </c>
      <c r="F11" s="98">
        <f>IF(AND(F8 &gt;= 50000, F8 &lt; 100000), (F8 - 50000) * E11, IF(F8 &gt;= 100000, (99999.99 - 50000) * E11, 0))</f>
        <v>1999.9996000000003</v>
      </c>
      <c r="G11" s="98">
        <f>IF(AND(G8 &gt;= 50000, G8 &lt; 100000), (G8 - 50000) * E11, IF(G8 &gt;= 100000, (99999.99 - 50000) * E11, 0))</f>
        <v>1000.0459999999998</v>
      </c>
      <c r="H11" s="98">
        <f>IF(AND(H8 &gt;= 50000, H8 &lt; 100000), (H8 - 50000) * E11, IF(H8 &gt;= 100000, (99999.99 - 50000) * E11, 0))</f>
        <v>654.44000000000005</v>
      </c>
      <c r="I11" s="98">
        <f>IF(AND(I8 &gt;= 50000, I8 &lt; 100000), (I8 - 50000) * E11, IF(I8 &gt;= 100000, (99999.99 - 50000) * E11, 0))</f>
        <v>0</v>
      </c>
      <c r="J11" s="98">
        <f>IF(AND(J8 &gt;= 50000, J8 &lt; 100000), (J8 - 50000) * E11, IF(J8 &gt;= 100000, (99999.99 - 50000) * E11, 0))</f>
        <v>0</v>
      </c>
      <c r="K11" s="98">
        <f>IF(AND(K8 &gt;= 50000, K8 &lt; 100000), (K8 - 50000) * E11, IF(K8 &gt;= 100000, (99999.99 - 50000) * E11, 0))</f>
        <v>0</v>
      </c>
      <c r="L11" s="98">
        <f>IF(AND(L8 &gt;= 50000, L8 &lt; 100000), (L8 - 50000) * E11, IF(L8 &gt;= 100000, (99999.99 - 50000) * E11, 0))</f>
        <v>0</v>
      </c>
      <c r="M11" s="108">
        <v>0</v>
      </c>
      <c r="N11" s="98">
        <f t="shared" ref="N11:O11" si="2">IF(N8 &lt; 100000, 0, 0)</f>
        <v>0</v>
      </c>
      <c r="O11" s="98">
        <f t="shared" si="2"/>
        <v>0</v>
      </c>
      <c r="P11" s="108">
        <v>0</v>
      </c>
      <c r="Q11" s="98"/>
      <c r="R11" s="98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</row>
    <row r="12" spans="1:30" ht="15.75" customHeight="1" x14ac:dyDescent="0.15">
      <c r="A12" s="97"/>
      <c r="B12" s="97"/>
      <c r="C12" s="98" t="s">
        <v>91</v>
      </c>
      <c r="D12" s="106"/>
      <c r="E12" s="108">
        <v>0.05</v>
      </c>
      <c r="F12" s="98">
        <f>IF(AND(F8 &gt;= 100000, F8 &lt; 150000),(F8 - 100000) * E12, IF(F8 &gt;= 150000,(149999.99 - 100000) * E12, 0))</f>
        <v>1789.4044999999999</v>
      </c>
      <c r="G12" s="98">
        <f>IF(AND(G8 &gt;= 100000, G8 &lt; 150000),(G8 - 100000) * E12, IF(G8 &gt;= 150000,(149999.99 - 100000) * E12, 0))</f>
        <v>0</v>
      </c>
      <c r="H12" s="98">
        <f>IF(AND(H8 &gt;= 100000, H8 &lt; 150000),(H8 - 100000) * E12, IF(H8 &gt;= 150000,(149999.99 - 100000) * E12, 0))</f>
        <v>0</v>
      </c>
      <c r="I12" s="98">
        <f>IF(AND(I8 &gt;= 100000, I8 &lt; 150000),(I8 - 100000) * E12, IF(I8 &gt;= 150000,(149999.99 - 100000) * E12, 0))</f>
        <v>0</v>
      </c>
      <c r="J12" s="98">
        <f>IF(AND(J8 &gt;= 100000, J8 &lt; 150000),(J8 - 100000) * E12, IF(J8 &gt;= 150000,(149999.99 - 100000) * E12, 0))</f>
        <v>0</v>
      </c>
      <c r="K12" s="98">
        <f>IF(AND(K8 &gt;= 100000, K8 &lt; 150000),(K8 - 100000) * E12, IF(K8 &gt;= 150000,(149999.99 - 100000) * E12, 0))</f>
        <v>0</v>
      </c>
      <c r="L12" s="98">
        <f>IF(AND(L8 &gt;= 100000, L8 &lt; 150000),(L8 - 100000) * E12, IF(L8 &gt;= 150000,(149999.99 - 100000) * E12, 0))</f>
        <v>0</v>
      </c>
      <c r="M12" s="108">
        <v>0.04</v>
      </c>
      <c r="N12" s="98">
        <f>IF(AND(N8 &gt;= 100000, N8 &lt; 150000), (N8 - 100000) * M12, IF(N8 &gt;= 100000, (149999.99 - 100000) * M12, 0))</f>
        <v>1999.9995999999996</v>
      </c>
      <c r="O12" s="98">
        <f>IF(AND(O8 &gt;= 100000, O8 &lt; 150000), (O8 - 100000) * M12, IF(O8 &gt;= 100000, (149999.99 - 100000) * M12, 0))</f>
        <v>0</v>
      </c>
      <c r="P12" s="108">
        <v>0</v>
      </c>
      <c r="Q12" s="98"/>
      <c r="R12" s="98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</row>
    <row r="13" spans="1:30" ht="15.75" customHeight="1" x14ac:dyDescent="0.15">
      <c r="A13" s="97"/>
      <c r="B13" s="97"/>
      <c r="C13" s="98" t="s">
        <v>92</v>
      </c>
      <c r="D13" s="106"/>
      <c r="E13" s="108">
        <v>0.05</v>
      </c>
      <c r="F13" s="98">
        <f>IF(AND(F8&gt;= 150000, F8 &lt; 200000),(F8 - 150000) * E13, IF(F8 &gt;= 200000,(199999.99 - 150000) * E13, 0))</f>
        <v>0</v>
      </c>
      <c r="G13" s="98">
        <f>IF(AND(G8&gt;= 150000, G8 &lt; 200000),(G8 - 150000) * E13, IF(G8 &gt;= 200000,(199999.99 - 150000) * E13, 0))</f>
        <v>0</v>
      </c>
      <c r="H13" s="98">
        <f>IF(AND(H8&gt;= 150000, H8 &lt; 200000),(H8 - 150000) * E13, IF(H8 &gt;= 200000,(199999.99 - 150000) * E13, 0))</f>
        <v>0</v>
      </c>
      <c r="I13" s="98">
        <f>IF(AND(I8&gt;= 150000, I8 &lt; 200000),(I8 - 150000) * E13, IF(I8 &gt;= 200000,(199999.99 - 150000) * E13, 0))</f>
        <v>0</v>
      </c>
      <c r="J13" s="98">
        <f>IF(AND(J8&gt;= 150000, J8 &lt; 200000),(J8 - 150000) * E13, IF(J8 &gt;= 200000,(199999.99 - 150000) * E13, 0))</f>
        <v>0</v>
      </c>
      <c r="K13" s="98">
        <f>IF(AND(K8&gt;= 150000, K8 &lt; 200000),(K8 - 150000) * E13, IF(K8 &gt;= 200000,(199999.99 - 150000) * E13, 0))</f>
        <v>0</v>
      </c>
      <c r="L13" s="98">
        <f>IF(AND(L8&gt;= 150000, L8 &lt; 200000),(L8 - 150000) * E13, IF(L8 &gt;= 200000,(199999.99 - 150000) * E13, 0))</f>
        <v>0</v>
      </c>
      <c r="M13" s="108">
        <v>0.04</v>
      </c>
      <c r="N13" s="98">
        <f>IF(AND(N8 &gt;= 150000, N8 &lt; 200000), (N8 - 150000) * M13, IF(N8 &gt;= 150000, (199999.99 - 150000) * M13, 0))</f>
        <v>1999.9995999999996</v>
      </c>
      <c r="O13" s="98">
        <f>IF(AND(O8 &gt;= 150000, O8 &lt; 200000), (O8 - 150000) * M13, IF(O8 &gt;= 150000, (199999.99 - 150000) * M13, 0))</f>
        <v>0</v>
      </c>
      <c r="P13" s="108">
        <v>0</v>
      </c>
      <c r="Q13" s="109">
        <f t="shared" ref="Q13:R13" si="3">IF(Q8 &lt; 200000, 0, 0)</f>
        <v>0</v>
      </c>
      <c r="R13" s="109">
        <f t="shared" si="3"/>
        <v>0</v>
      </c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</row>
    <row r="14" spans="1:30" ht="15.75" customHeight="1" x14ac:dyDescent="0.15">
      <c r="A14" s="97"/>
      <c r="B14" s="97"/>
      <c r="C14" s="98" t="s">
        <v>93</v>
      </c>
      <c r="D14" s="106"/>
      <c r="E14" s="108">
        <v>0.06</v>
      </c>
      <c r="F14" s="98">
        <f>IF(AND(F8 &gt;= 200000, F8 &lt; 250000),(F8 - 200000) * E14, IF(F8 &gt;= 250000,(249999.99 - 200000) * E14, 0))</f>
        <v>0</v>
      </c>
      <c r="G14" s="98">
        <f>IF(AND(G8 &gt;= 200000, G8 &lt; 250000),(G8 - 200000) * E14, IF(G8 &gt;= 250000,(249999.99 - 200000) * E14, 0))</f>
        <v>0</v>
      </c>
      <c r="H14" s="98">
        <f>IF(AND(H8 &gt;= 200000, H8 &lt; 250000),(H8 - 200000) * E14, IF(H8 &gt;= 250000,(249999.99 - 200000) * E14, 0))</f>
        <v>0</v>
      </c>
      <c r="I14" s="98">
        <f>IF(AND(I8 &gt;= 200000, I8 &lt; 250000),(I8 - 200000) * E14, IF(I8 &gt;= 250000,(249999.99 - 200000) * E14, 0))</f>
        <v>0</v>
      </c>
      <c r="J14" s="98">
        <f>IF(AND(J8 &gt;= 200000, J8 &lt; 250000),(J8 - 200000) * E14, IF(J8 &gt;= 250000,(249999.99 - 200000) * E14, 0))</f>
        <v>0</v>
      </c>
      <c r="K14" s="98">
        <f>IF(AND(K8 &gt;= 200000, K8 &lt; 250000),(K8 - 200000) * E14, IF(K8 &gt;= 250000,(249999.99 - 200000) * E14, 0))</f>
        <v>0</v>
      </c>
      <c r="L14" s="98">
        <f>IF(AND(L8 &gt;= 200000, L8 &lt; 250000),(L8 - 200000) * E14, IF(L8 &gt;= 250000,(249999.99 - 200000) * E14, 0))</f>
        <v>0</v>
      </c>
      <c r="M14" s="108">
        <v>0.05</v>
      </c>
      <c r="N14" s="98">
        <f>IF(AND(N8 &gt;= 200000, N8 &lt; 250000), (N8 - 200000) * M14, IF(N8 &gt;= 200000, (249999.99 - 200000) * M14, 0))</f>
        <v>2499.9994999999999</v>
      </c>
      <c r="O14" s="98">
        <f>IF(AND(O8 &gt;= 200000, O8 &lt; 250000), (O8 - 200000) * M14, IF(O8 &gt;= 200000, (249999.99 - 200000) * M14, 0))</f>
        <v>0</v>
      </c>
      <c r="P14" s="108">
        <v>0.01</v>
      </c>
      <c r="Q14" s="109">
        <f>IF(AND(Q8 &gt;= 200000, Q8 &lt; 250000), (Q8 - 200000) * P14, IF(Q8 &gt;= 200000, (249999.99 - 200000) * P14, 0))</f>
        <v>499.99989999999991</v>
      </c>
      <c r="R14" s="109">
        <f>IF(AND(R8 &gt;= 200000, R8 &lt; 250000), (R8 - 200000) * P14, IF(R8 &gt;= 200000, (249999.99 - 200000) * P14, 0))</f>
        <v>0</v>
      </c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</row>
    <row r="15" spans="1:30" ht="15.75" customHeight="1" x14ac:dyDescent="0.15">
      <c r="A15" s="97"/>
      <c r="B15" s="97"/>
      <c r="C15" s="98" t="s">
        <v>94</v>
      </c>
      <c r="D15" s="106"/>
      <c r="E15" s="108">
        <v>7.0000000000000007E-2</v>
      </c>
      <c r="F15" s="98">
        <f>IF(AND(F8 &gt;= 250000, F8 &lt; 300000),(F8 - 250000) * E15, IF(F8 &gt;= 300000,(299999.99 - 250000) * E15, 0))</f>
        <v>0</v>
      </c>
      <c r="G15" s="98">
        <f>IF(AND(G8 &gt;= 250000, G8 &lt; 300000),(G8 - 250000) * E15, IF(G8 &gt;= 300000,(299999.99 - 250000) * E15, 0))</f>
        <v>0</v>
      </c>
      <c r="H15" s="98">
        <f>IF(AND(H8 &gt;= 250000, H8 &lt; 300000),(H8 - 250000) * E15, IF(H8 &gt;= 300000,(299999.99 - 250000) * E15, 0))</f>
        <v>0</v>
      </c>
      <c r="I15" s="98">
        <f>IF(AND(I8 &gt;= 250000, I8 &lt; 300000),(I8 - 250000) * E15, IF(I8 &gt;= 300000,(299999.99 - 250000) * E15, 0))</f>
        <v>0</v>
      </c>
      <c r="J15" s="98">
        <f>IF(AND(J8 &gt;= 250000, J8 &lt; 300000),(J8 - 250000) * E15, IF(J8 &gt;= 300000,(299999.99 - 250000) * E15, 0))</f>
        <v>0</v>
      </c>
      <c r="K15" s="98">
        <f>IF(AND(K8 &gt;= 250000, K8 &lt; 300000),(K8 - 250000) * E15, IF(K8 &gt;= 300000,(299999.99 - 250000) * E15, 0))</f>
        <v>0</v>
      </c>
      <c r="L15" s="98">
        <f>IF(AND(L8 &gt;= 250000, L8 &lt; 300000),(L8 - 250000) * E15, IF(L8 &gt;= 300000,(299999.99 - 250000) * E15, 0))</f>
        <v>0</v>
      </c>
      <c r="M15" s="108">
        <v>0.05</v>
      </c>
      <c r="N15" s="98">
        <f>IF(AND(N8 &gt;= 250000, N8 &lt; 300000), (N8 - 250000) * M15, IF(N8 &gt;= 250000, (299999.99 - 250000) * M15, 0))</f>
        <v>1357.5119999999997</v>
      </c>
      <c r="O15" s="98">
        <f>IF(AND(O8 &gt;= 250000, O8 &lt; 300000), (O8 - 250000) * M15, IF(O8 &gt;= 250000, (299999.99 - 250000) * M15, 0))</f>
        <v>0</v>
      </c>
      <c r="P15" s="108">
        <v>0.01</v>
      </c>
      <c r="Q15" s="109">
        <f>IF(AND(Q8 &gt;= 250000, Q8 &lt; 300000), (Q8 - 250000) * P15, IF(Q8 &gt;= 250000, (299999.99 - 250000) * P15, 0))</f>
        <v>271.50239999999991</v>
      </c>
      <c r="R15" s="109">
        <f>IF(AND(R8 &gt;= 250000, R8 &lt; 300000), (R8 - 250000) * P15, IF(R8 &gt;= 250000, (299999.99 - 250000) * P15, 0))</f>
        <v>0</v>
      </c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</row>
    <row r="16" spans="1:30" ht="15.75" customHeight="1" x14ac:dyDescent="0.15">
      <c r="A16" s="97"/>
      <c r="B16" s="97"/>
      <c r="C16" s="98" t="s">
        <v>95</v>
      </c>
      <c r="D16" s="106"/>
      <c r="E16" s="108">
        <v>0.08</v>
      </c>
      <c r="F16" s="98">
        <f>IF(AND(F8 &gt;= 300000, F8 &lt; 400000),(F8 - 300000) * E16, IF(F8 &gt;= 400000,(399999.99 - 300000) * E16, 0))</f>
        <v>0</v>
      </c>
      <c r="G16" s="98">
        <f>IF(AND(G8 &gt;= 300000, G8 &lt; 400000),(G8 - 300000) * E16, IF(G8 &gt;= 400000,(399999.99 - 300000) * E16, 0))</f>
        <v>0</v>
      </c>
      <c r="H16" s="98">
        <f>IF(AND(H8 &gt;= 300000, H8 &lt; 400000),(H8 - 300000) * E16, IF(H8 &gt;= 400000,(399999.99 - 300000) * E16, 0))</f>
        <v>0</v>
      </c>
      <c r="I16" s="98">
        <f>IF(AND(I8 &gt;= 300000, I8 &lt; 400000),(I8 - 300000) * E16, IF(I8 &gt;= 400000,(399999.99 - 300000) * E16, 0))</f>
        <v>0</v>
      </c>
      <c r="J16" s="98">
        <f>IF(AND(J8 &gt;= 300000, J8 &lt; 400000),(J8 - 300000) * E16, IF(J8 &gt;= 400000,(399999.99 - 300000) * E16, 0))</f>
        <v>0</v>
      </c>
      <c r="K16" s="98">
        <f>IF(AND(K8 &gt;= 300000, K8 &lt; 400000),(K8 - 300000) * E16, IF(K8 &gt;= 400000,(399999.99 - 300000) * E16, 0))</f>
        <v>0</v>
      </c>
      <c r="L16" s="98">
        <f>IF(AND(L8 &gt;= 300000, L8 &lt; 400000),(L8 - 300000) * E16, IF(L8 &gt;= 400000,(399999.99 - 300000) * E16, 0))</f>
        <v>0</v>
      </c>
      <c r="M16" s="108">
        <v>0.06</v>
      </c>
      <c r="N16" s="98">
        <f>IF(AND(N8 &gt;= 300000, N8 &lt; 400000), (N8 - 300000) * M16, IF(N8 &gt;= 300000, (399999.99 - 300000) * M16, 0))</f>
        <v>0</v>
      </c>
      <c r="O16" s="98">
        <f>IF(AND(O8 &gt;= 300000, O8 &lt; 400000), (O8 - 300000) * M16, IF(O8 &gt;= 300000, (399999.99 - 300000) * M16, 0))</f>
        <v>0</v>
      </c>
      <c r="P16" s="108">
        <v>0.01</v>
      </c>
      <c r="Q16" s="109">
        <f>IF(AND(Q8 &gt;= 300000, Q8 &lt; 400000), (Q8 - 300000) * P16, IF(Q8 &gt;= 300000, (399999.99 - 300000) * P16, 0))</f>
        <v>0</v>
      </c>
      <c r="R16" s="109">
        <f>IF(AND(R8 &gt;= 300000, R8 &lt; 400000), (R8 - 300000) * P16, IF(R8 &gt;= 300000, (399999.99 - 300000) * P16, 0))</f>
        <v>0</v>
      </c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</row>
    <row r="17" spans="1:30" ht="15.75" customHeight="1" x14ac:dyDescent="0.15">
      <c r="A17" s="97"/>
      <c r="B17" s="97"/>
      <c r="C17" s="98" t="s">
        <v>96</v>
      </c>
      <c r="D17" s="106"/>
      <c r="E17" s="108">
        <v>0.09</v>
      </c>
      <c r="F17" s="98">
        <f>IF(AND(F8 &gt;= 400000, F8 &lt; 500000),(F8 - 400000) * E17, IF(F8 &gt;= 500000,(499999.99 - 400000) * E17, 0))</f>
        <v>0</v>
      </c>
      <c r="G17" s="98">
        <f>IF(AND(G8 &gt;= 400000, G8 &lt; 500000),(G8 - 400000) * E17, IF(G8 &gt;= 500000,(499999.99 - 400000) * E17, 0))</f>
        <v>0</v>
      </c>
      <c r="H17" s="98">
        <f>IF(AND(H8 &gt;= 400000, H8 &lt; 500000),(H8 - 400000) * E17, IF(H8 &gt;= 500000,(499999.99 - 400000) * E17, 0))</f>
        <v>0</v>
      </c>
      <c r="I17" s="98">
        <f>IF(AND(I8 &gt;= 400000, I8 &lt; 500000),(I8 - 400000) * E17, IF(I8 &gt;= 500000,(499999.99 - 400000) * E17, 0))</f>
        <v>0</v>
      </c>
      <c r="J17" s="98">
        <f>IF(AND(J8 &gt;= 400000, J8 &lt; 500000),(J8 - 400000) * E17, IF(J8 &gt;= 500000,(499999.99 - 400000) * E17, 0))</f>
        <v>0</v>
      </c>
      <c r="K17" s="98">
        <f>IF(AND(K8 &gt;= 400000, K8 &lt; 500000),(K8 - 400000) * E17, IF(K8 &gt;= 500000,(499999.99 - 400000) * E17, 0))</f>
        <v>0</v>
      </c>
      <c r="L17" s="98">
        <f>IF(AND(L8 &gt;= 400000, L8 &lt; 500000),(L8 - 400000) * E17, IF(L8 &gt;= 500000,(499999.99 - 400000) * E17, 0))</f>
        <v>0</v>
      </c>
      <c r="M17" s="108">
        <v>0.06</v>
      </c>
      <c r="N17" s="98">
        <f>IF(AND(N8 &gt;= 400000, N8 &lt; 500000), (N8 - 400000) * M17, IF(N8 &gt;= 400000, (499999.99 - 400000) * M17, 0))</f>
        <v>0</v>
      </c>
      <c r="O17" s="98">
        <f>IF(AND(O8 &gt;= 400000, O8 &lt; 500000), (O8 - 400000) * M17, IF(O8 &gt;= 400000, (499999.99 - 400000) * M17, 0))</f>
        <v>0</v>
      </c>
      <c r="P17" s="108">
        <v>0.01</v>
      </c>
      <c r="Q17" s="109">
        <f>IF(AND(Q8 &gt;= 400000, Q8 &lt; 500000), (Q8 - 400000) * P17, IF(Q8 &gt;= 400000, (499999.99 - 400000) * P17, 0))</f>
        <v>0</v>
      </c>
      <c r="R17" s="109">
        <f>IF(AND(R8 &gt;= 400000, R8 &lt; 500000), (R8 - 400000) * P17, IF(R8 &gt;= 400000, (499999.99 - 400000) * P17, 0))</f>
        <v>0</v>
      </c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</row>
    <row r="18" spans="1:30" ht="15.75" customHeight="1" x14ac:dyDescent="0.15">
      <c r="A18" s="97"/>
      <c r="B18" s="97"/>
      <c r="C18" s="98" t="s">
        <v>97</v>
      </c>
      <c r="D18" s="106"/>
      <c r="E18" s="108">
        <v>0.1</v>
      </c>
      <c r="F18" s="98"/>
      <c r="G18" s="98"/>
      <c r="H18" s="98"/>
      <c r="I18" s="98"/>
      <c r="J18" s="98"/>
      <c r="K18" s="98"/>
      <c r="L18" s="98"/>
      <c r="M18" s="108">
        <v>7.0000000000000007E-2</v>
      </c>
      <c r="N18" s="98">
        <f>IF(AND(N8 &gt;= 500000, N8 &lt; 600000), (N8 - 500000) * M18, IF(N8 &gt;= 500000, (599999.99 - 500000) * M18, 0))</f>
        <v>0</v>
      </c>
      <c r="O18" s="98">
        <f>IF(AND(O8 &gt;= 500000, O8 &lt; 600000), (O8 - 500000) * M18, IF(O8 &gt;= 500000, (599999.99 - 500000) * M18, 0))</f>
        <v>0</v>
      </c>
      <c r="P18" s="108">
        <v>0.02</v>
      </c>
      <c r="Q18" s="109">
        <f>IF(AND(Q8 &gt;= 500000, Q8 &lt; 600000), (Q8 - 500000) * P18, IF(Q8 &gt;= 500000, (599999.99 - 500000) * P18, 0))</f>
        <v>0</v>
      </c>
      <c r="R18" s="109">
        <f>IF(AND(R8 &gt;= 500000, R8 &lt; 600000), (R8 - 500000) * P18, IF(R8 &gt;= 500000, (599999.99 - 500000) * P18, 0))</f>
        <v>0</v>
      </c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</row>
    <row r="19" spans="1:30" ht="15.75" customHeight="1" x14ac:dyDescent="0.15">
      <c r="A19" s="97"/>
      <c r="B19" s="97"/>
      <c r="C19" s="98" t="s">
        <v>98</v>
      </c>
      <c r="D19" s="106"/>
      <c r="E19" s="108">
        <v>0.11</v>
      </c>
      <c r="F19" s="98"/>
      <c r="G19" s="98"/>
      <c r="H19" s="98"/>
      <c r="I19" s="98"/>
      <c r="J19" s="98"/>
      <c r="K19" s="98"/>
      <c r="L19" s="98"/>
      <c r="M19" s="108">
        <v>7.0000000000000007E-2</v>
      </c>
      <c r="N19" s="98">
        <f>IF(AND(N8 &gt;= 600000, N8 &lt; 700000), (N8 - 600000) * M19, IF(N8 &gt;= 600000, (699999.99 - 600000) * M19, 0))</f>
        <v>0</v>
      </c>
      <c r="O19" s="98">
        <f>IF(AND(O8 &gt;= 600000, O8 &lt; 700000), (O8 - 600000) * M19, IF(O8 &gt;= 600000, (699999.99 - 600000) * M19, 0))</f>
        <v>0</v>
      </c>
      <c r="P19" s="108">
        <v>0.02</v>
      </c>
      <c r="Q19" s="109">
        <f>IF(AND(Q8 &gt;= 600000, Q8 &lt; 700000), (Q8 - 600000) * P19, IF(Q8 &gt;= 600000, (699999.99 - 600000) * P19, 0))</f>
        <v>0</v>
      </c>
      <c r="R19" s="109">
        <f>IF(AND(R8 &gt;= 600000, R8 &lt; 700000), (R8 - 600000) * P19, IF(R8 &gt;= 600000, (699999.99 - 600000) * P19, 0))</f>
        <v>0</v>
      </c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</row>
    <row r="20" spans="1:30" ht="15.75" customHeight="1" x14ac:dyDescent="0.15">
      <c r="A20" s="97"/>
      <c r="B20" s="97"/>
      <c r="C20" s="98" t="s">
        <v>99</v>
      </c>
      <c r="D20" s="106"/>
      <c r="E20" s="108">
        <v>0.12</v>
      </c>
      <c r="F20" s="98"/>
      <c r="G20" s="98"/>
      <c r="H20" s="98"/>
      <c r="I20" s="98"/>
      <c r="J20" s="98"/>
      <c r="K20" s="98"/>
      <c r="L20" s="98"/>
      <c r="M20" s="108">
        <v>7.0000000000000007E-2</v>
      </c>
      <c r="N20" s="98">
        <f>IF(AND(N8 &gt;= 700000, N8 &lt; 800000), (N8 - 700000) * M20, IF(N8 &gt;= 700000, (799999.99 - 700000) * M20, 0))</f>
        <v>0</v>
      </c>
      <c r="O20" s="98">
        <f>IF(AND(O8 &gt;= 700000, O8 &lt; 800000), (O8 - 700000) * M20, IF(O8 &gt;= 700000, (799999.99 - 700000) * M20, 0))</f>
        <v>0</v>
      </c>
      <c r="P20" s="108">
        <v>0.02</v>
      </c>
      <c r="Q20" s="109">
        <f>IF(AND(Q8 &gt;= 700000, Q8 &lt; 800000), (Q8 - 700000) * P20, IF(Q8 &gt;= 700000, (799999.99 - 700000) * P20, 0))</f>
        <v>0</v>
      </c>
      <c r="R20" s="109">
        <f>IF(AND(R8 &gt;= 700000, R8 &lt; 800000), (R8 - 700000) * P20, IF(R8 &gt;= 700000, (799999.99 - 700000) * P20, 0))</f>
        <v>0</v>
      </c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</row>
    <row r="21" spans="1:30" ht="15.75" customHeight="1" x14ac:dyDescent="0.15">
      <c r="A21" s="97"/>
      <c r="B21" s="97"/>
      <c r="C21" s="98" t="s">
        <v>100</v>
      </c>
      <c r="D21" s="106"/>
      <c r="E21" s="108">
        <v>0.13</v>
      </c>
      <c r="F21" s="98"/>
      <c r="G21" s="98"/>
      <c r="H21" s="98"/>
      <c r="I21" s="98"/>
      <c r="J21" s="98"/>
      <c r="K21" s="98"/>
      <c r="L21" s="98"/>
      <c r="M21" s="108">
        <v>7.0000000000000007E-2</v>
      </c>
      <c r="N21" s="98">
        <f>IF(AND(N8 &gt;= 800000, N8 &lt; 900000), (N8 - 800000) * M21, IF(N8 &gt;= 800000, (899999.99 - 800000) * M21, 0))</f>
        <v>0</v>
      </c>
      <c r="O21" s="98">
        <f>IF(AND(O8 &gt;= 800000, O8 &lt; 900000), (O8 - 800000) * M21, IF(O8 &gt;= 800000, (899999.99 - 800000) * M21, 0))</f>
        <v>0</v>
      </c>
      <c r="P21" s="108">
        <v>0.02</v>
      </c>
      <c r="Q21" s="109">
        <f>IF(AND(Q8 &gt;= 800000, Q8 &lt; 900000), (Q8 - 800000) * P21, IF(Q8 &gt;= 800000, (899999.99 - 800000) * P21, 0))</f>
        <v>0</v>
      </c>
      <c r="R21" s="109">
        <f>IF(AND(R8 &gt;= 800000, R8 &lt; 900000), (R8 - 800000) * P21, IF(R8 &gt;= 800000, (899999.99 - 800000) * P21, 0))</f>
        <v>0</v>
      </c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</row>
    <row r="22" spans="1:30" ht="15.75" customHeight="1" x14ac:dyDescent="0.15">
      <c r="A22" s="97"/>
      <c r="B22" s="97"/>
      <c r="C22" s="98" t="s">
        <v>101</v>
      </c>
      <c r="D22" s="106"/>
      <c r="E22" s="108">
        <v>0.14000000000000001</v>
      </c>
      <c r="F22" s="98"/>
      <c r="G22" s="98"/>
      <c r="H22" s="98"/>
      <c r="I22" s="98"/>
      <c r="J22" s="98"/>
      <c r="K22" s="98"/>
      <c r="L22" s="98"/>
      <c r="M22" s="108">
        <v>7.0000000000000007E-2</v>
      </c>
      <c r="N22" s="98">
        <f>IF(AND(N8 &gt;= 900000, N8 &lt; 1000000), (N8 - 900000) * M22, IF(N8 &gt;= 900000, (999999.99 - 900000) * M22, 0))</f>
        <v>0</v>
      </c>
      <c r="O22" s="98">
        <f>IF(AND(O8 &gt;= 900000, O8 &lt; 1000000), (O8 - 900000) * M22, IF(O8 &gt;= 900000, (999999.99 - 900000) * M22, 0))</f>
        <v>0</v>
      </c>
      <c r="P22" s="108">
        <v>0.02</v>
      </c>
      <c r="Q22" s="109">
        <f>IF(AND(Q8 &gt;= 900000, Q8 &lt; 1000000), (Q8 - 900000) * P22, IF(Q8 &gt;= 900000, (999999.99 - 900000) * P22, 0))</f>
        <v>0</v>
      </c>
      <c r="R22" s="109">
        <f>IF(AND(R8 &gt;= 900000, R8 &lt; 1000000), (R8 - 900000) * P22, IF(R8 &gt;= 900000, (999999.99 - 900000) * P22, 0))</f>
        <v>0</v>
      </c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</row>
    <row r="23" spans="1:30" ht="15.75" customHeight="1" x14ac:dyDescent="0.15">
      <c r="A23" s="97"/>
      <c r="B23" s="97"/>
      <c r="C23" s="98" t="s">
        <v>102</v>
      </c>
      <c r="D23" s="106"/>
      <c r="E23" s="108">
        <v>0.15</v>
      </c>
      <c r="F23" s="98"/>
      <c r="G23" s="98"/>
      <c r="H23" s="98"/>
      <c r="I23" s="98"/>
      <c r="J23" s="98"/>
      <c r="K23" s="98"/>
      <c r="L23" s="98"/>
      <c r="M23" s="108">
        <v>0.08</v>
      </c>
      <c r="N23" s="98">
        <f>IF(AND(N8 &gt;= 1000000, N8 &lt; 2000000), (N8 - 1000000) * M23, IF(N8 &gt;= 1000000, (1999999.99 - 1000000) * M23, 0))</f>
        <v>0</v>
      </c>
      <c r="O23" s="98">
        <f>IF(AND(O8 &gt;= 1000000, O8 &lt; 2000000), (O8 - 1000000) * M23, IF(O8 &gt;= 1000000, (1999999.99 - 1000000) * M23, 0))</f>
        <v>0</v>
      </c>
      <c r="P23" s="108">
        <v>0.03</v>
      </c>
      <c r="Q23" s="109">
        <f>IF(AND(Q8 &gt;= 1000000, Q8 &lt; 2000000), (Q8 - 1000000) * P23, IF(Q8 &gt;= 1000000, (1999999.99 - 1000000) * P23, 0))</f>
        <v>0</v>
      </c>
      <c r="R23" s="109">
        <f>IF(AND(R8 &gt;= 1000000, R8 &lt; 2000000), (R8 - 1000000) * P23, IF(R8 &gt;= 1000000, (1999999.99 - 1000000) * P23, 0))</f>
        <v>0</v>
      </c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</row>
    <row r="24" spans="1:30" ht="15.75" customHeight="1" x14ac:dyDescent="0.15">
      <c r="A24" s="97"/>
      <c r="B24" s="97"/>
      <c r="C24" s="98" t="s">
        <v>103</v>
      </c>
      <c r="D24" s="106"/>
      <c r="E24" s="108">
        <v>0.15</v>
      </c>
      <c r="F24" s="98"/>
      <c r="G24" s="98"/>
      <c r="H24" s="98"/>
      <c r="I24" s="98"/>
      <c r="J24" s="98"/>
      <c r="K24" s="98"/>
      <c r="L24" s="98"/>
      <c r="M24" s="108">
        <v>0.08</v>
      </c>
      <c r="N24" s="98"/>
      <c r="O24" s="98"/>
      <c r="P24" s="108">
        <v>0.03</v>
      </c>
      <c r="Q24" s="109">
        <f>IF(AND(Q8 &gt;= 2000000, Q8 &lt; 3000000), (Q8 - 2000000) * P24, IF(Q8 &gt;= 2000000, (2999999.99 - 2000000) * P24, 0))</f>
        <v>0</v>
      </c>
      <c r="R24" s="109">
        <f>IF(AND(R8 &gt;= 2000000, R8 &lt; 3000000), (R8 - 2000000) * P24, IF(R8 &gt;= 2000000, (2999999.99 - 2000000) * P24, 0))</f>
        <v>0</v>
      </c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</row>
    <row r="25" spans="1:30" ht="15.75" customHeight="1" x14ac:dyDescent="0.15">
      <c r="A25" s="97"/>
      <c r="B25" s="97"/>
      <c r="C25" s="98" t="s">
        <v>104</v>
      </c>
      <c r="D25" s="106"/>
      <c r="E25" s="110">
        <v>0.15</v>
      </c>
      <c r="F25" s="98"/>
      <c r="G25" s="98"/>
      <c r="H25" s="98"/>
      <c r="I25" s="98"/>
      <c r="J25" s="98"/>
      <c r="K25" s="98"/>
      <c r="L25" s="98"/>
      <c r="M25" s="110">
        <v>0.08</v>
      </c>
      <c r="N25" s="98"/>
      <c r="O25" s="98"/>
      <c r="P25" s="110">
        <v>0.03</v>
      </c>
      <c r="Q25" s="109">
        <f>IF(AND(Q8 &gt;= 3000000, Q8 &lt; 4000000), (Q8 - 3000000) * P25, IF(Q8 &gt;= 3000000, (3999999.99 - 3000000) * P25, 0))</f>
        <v>0</v>
      </c>
      <c r="R25" s="109">
        <f>IF(AND(R8 &gt;= 3000000, R8 &lt; 4000000), (R8 - 3000000) * P25, IF(R8 &gt;= 3000000, (3999999.99 - 3000000) * P25, 0))</f>
        <v>0</v>
      </c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</row>
    <row r="26" spans="1:30" ht="15.75" customHeight="1" x14ac:dyDescent="0.15">
      <c r="A26" s="97"/>
      <c r="B26" s="97"/>
      <c r="C26" s="98"/>
      <c r="D26" s="97"/>
      <c r="E26" s="97"/>
      <c r="F26" s="98"/>
      <c r="G26" s="98"/>
      <c r="H26" s="98"/>
      <c r="I26" s="98"/>
      <c r="J26" s="98"/>
      <c r="K26" s="98"/>
      <c r="L26" s="98"/>
      <c r="M26" s="97"/>
      <c r="N26" s="98"/>
      <c r="O26" s="98"/>
      <c r="P26" s="97"/>
      <c r="Q26" s="98"/>
      <c r="R26" s="98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</row>
    <row r="27" spans="1:30" ht="15.75" customHeight="1" x14ac:dyDescent="0.15">
      <c r="A27" s="97"/>
      <c r="B27" s="97" t="s">
        <v>128</v>
      </c>
      <c r="C27" s="98"/>
      <c r="D27" s="97"/>
      <c r="E27" s="97"/>
      <c r="F27" s="98">
        <f t="shared" ref="F27:L27" si="4">SUM(F10:F25)</f>
        <v>3789.4041000000002</v>
      </c>
      <c r="G27" s="98">
        <f t="shared" si="4"/>
        <v>1000.0459999999998</v>
      </c>
      <c r="H27" s="98">
        <f t="shared" si="4"/>
        <v>654.44000000000005</v>
      </c>
      <c r="I27" s="98">
        <f t="shared" si="4"/>
        <v>0</v>
      </c>
      <c r="J27" s="98">
        <f t="shared" si="4"/>
        <v>0</v>
      </c>
      <c r="K27" s="98">
        <f t="shared" si="4"/>
        <v>0</v>
      </c>
      <c r="L27" s="98">
        <f t="shared" si="4"/>
        <v>0</v>
      </c>
      <c r="M27" s="98"/>
      <c r="N27" s="98">
        <f t="shared" ref="N27:O27" si="5">SUM(N10:N25)</f>
        <v>7857.5106999999989</v>
      </c>
      <c r="O27" s="98">
        <f t="shared" si="5"/>
        <v>0</v>
      </c>
      <c r="P27" s="98"/>
      <c r="Q27" s="98">
        <f t="shared" ref="Q27:R27" si="6">SUM(Q10:Q25)</f>
        <v>771.50229999999988</v>
      </c>
      <c r="R27" s="98">
        <f t="shared" si="6"/>
        <v>0</v>
      </c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</row>
    <row r="28" spans="1:30" ht="15.75" customHeight="1" x14ac:dyDescent="0.15">
      <c r="A28" s="97"/>
      <c r="B28" s="97" t="s">
        <v>223</v>
      </c>
      <c r="C28" s="98"/>
      <c r="D28" s="97"/>
      <c r="E28" s="97"/>
      <c r="F28" s="98">
        <f t="shared" ref="F28:L28" si="7">SUM(F27*26.47%)</f>
        <v>1003.0552652700001</v>
      </c>
      <c r="G28" s="98">
        <f t="shared" si="7"/>
        <v>264.71217619999993</v>
      </c>
      <c r="H28" s="98">
        <f t="shared" si="7"/>
        <v>173.230268</v>
      </c>
      <c r="I28" s="98">
        <f t="shared" si="7"/>
        <v>0</v>
      </c>
      <c r="J28" s="98">
        <f t="shared" si="7"/>
        <v>0</v>
      </c>
      <c r="K28" s="98">
        <f t="shared" si="7"/>
        <v>0</v>
      </c>
      <c r="L28" s="98">
        <f t="shared" si="7"/>
        <v>0</v>
      </c>
      <c r="M28" s="98"/>
      <c r="N28" s="98">
        <f t="shared" ref="N28:O28" si="8">SUM(N27*26.47%)</f>
        <v>2079.8830822899995</v>
      </c>
      <c r="O28" s="98">
        <f t="shared" si="8"/>
        <v>0</v>
      </c>
      <c r="P28" s="98"/>
      <c r="Q28" s="98">
        <f t="shared" ref="Q28:R28" si="9">SUM(Q27*26.47%)</f>
        <v>204.21665880999996</v>
      </c>
      <c r="R28" s="98">
        <f t="shared" si="9"/>
        <v>0</v>
      </c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</row>
    <row r="29" spans="1:30" ht="15.75" customHeight="1" x14ac:dyDescent="0.15">
      <c r="A29" s="97"/>
      <c r="B29" s="97" t="s">
        <v>171</v>
      </c>
      <c r="C29" s="98"/>
      <c r="D29" s="97"/>
      <c r="E29" s="97"/>
      <c r="F29" s="98">
        <f t="shared" ref="F29:L29" si="10">SUM(F27-F28)</f>
        <v>2786.3488347299999</v>
      </c>
      <c r="G29" s="98">
        <f t="shared" si="10"/>
        <v>735.33382379999989</v>
      </c>
      <c r="H29" s="98">
        <f t="shared" si="10"/>
        <v>481.20973200000003</v>
      </c>
      <c r="I29" s="98">
        <f t="shared" si="10"/>
        <v>0</v>
      </c>
      <c r="J29" s="98">
        <f t="shared" si="10"/>
        <v>0</v>
      </c>
      <c r="K29" s="98">
        <f t="shared" si="10"/>
        <v>0</v>
      </c>
      <c r="L29" s="98">
        <f t="shared" si="10"/>
        <v>0</v>
      </c>
      <c r="M29" s="98"/>
      <c r="N29" s="98">
        <f t="shared" ref="N29:O29" si="11">SUM(N27-N28)</f>
        <v>5777.627617709999</v>
      </c>
      <c r="O29" s="98">
        <f t="shared" si="11"/>
        <v>0</v>
      </c>
      <c r="P29" s="98"/>
      <c r="Q29" s="98">
        <f t="shared" ref="Q29:R29" si="12">SUM(Q27-Q28)</f>
        <v>567.28564118999998</v>
      </c>
      <c r="R29" s="98">
        <f t="shared" si="12"/>
        <v>0</v>
      </c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</row>
    <row r="30" spans="1:30" ht="15.75" customHeight="1" x14ac:dyDescent="0.15">
      <c r="A30" s="97"/>
      <c r="B30" s="97"/>
      <c r="C30" s="98"/>
      <c r="D30" s="97"/>
      <c r="E30" s="97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</row>
    <row r="31" spans="1:30" ht="15.75" customHeight="1" x14ac:dyDescent="0.15">
      <c r="A31" s="97"/>
      <c r="B31" s="97" t="s">
        <v>172</v>
      </c>
      <c r="C31" s="98"/>
      <c r="D31" s="97"/>
      <c r="E31" s="97"/>
      <c r="F31" s="98">
        <f t="shared" ref="F31:L31" si="13">SUM(F6)</f>
        <v>1500</v>
      </c>
      <c r="G31" s="98">
        <f t="shared" si="13"/>
        <v>1500</v>
      </c>
      <c r="H31" s="98">
        <f t="shared" si="13"/>
        <v>1500</v>
      </c>
      <c r="I31" s="98">
        <f t="shared" si="13"/>
        <v>0</v>
      </c>
      <c r="J31" s="98">
        <f t="shared" si="13"/>
        <v>0</v>
      </c>
      <c r="K31" s="98">
        <f t="shared" si="13"/>
        <v>0</v>
      </c>
      <c r="L31" s="98">
        <f t="shared" si="13"/>
        <v>0</v>
      </c>
      <c r="M31" s="98"/>
      <c r="N31" s="98">
        <f t="shared" ref="N31:O31" si="14">SUM(N6)</f>
        <v>1500</v>
      </c>
      <c r="O31" s="98">
        <f t="shared" si="14"/>
        <v>0</v>
      </c>
      <c r="P31" s="98"/>
      <c r="Q31" s="98">
        <f t="shared" ref="Q31:R31" si="15">SUM(Q6)</f>
        <v>2900</v>
      </c>
      <c r="R31" s="98">
        <f t="shared" si="15"/>
        <v>0</v>
      </c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</row>
    <row r="32" spans="1:30" ht="15.75" customHeight="1" x14ac:dyDescent="0.15">
      <c r="A32" s="97"/>
      <c r="B32" s="97" t="s">
        <v>208</v>
      </c>
      <c r="C32" s="98"/>
      <c r="D32" s="97"/>
      <c r="E32" s="97"/>
      <c r="F32" s="98">
        <f t="shared" ref="F32:L32" si="16">SUM(F31*14.77%)</f>
        <v>221.54999999999998</v>
      </c>
      <c r="G32" s="98">
        <f t="shared" si="16"/>
        <v>221.54999999999998</v>
      </c>
      <c r="H32" s="98">
        <f t="shared" si="16"/>
        <v>221.54999999999998</v>
      </c>
      <c r="I32" s="98">
        <f t="shared" si="16"/>
        <v>0</v>
      </c>
      <c r="J32" s="98">
        <f t="shared" si="16"/>
        <v>0</v>
      </c>
      <c r="K32" s="98">
        <f t="shared" si="16"/>
        <v>0</v>
      </c>
      <c r="L32" s="98">
        <f t="shared" si="16"/>
        <v>0</v>
      </c>
      <c r="M32" s="98"/>
      <c r="N32" s="98">
        <f t="shared" ref="N32:O32" si="17">SUM(N31*14.77%)</f>
        <v>221.54999999999998</v>
      </c>
      <c r="O32" s="98">
        <f t="shared" si="17"/>
        <v>0</v>
      </c>
      <c r="P32" s="98"/>
      <c r="Q32" s="98">
        <f t="shared" ref="Q32:R32" si="18">SUM(Q31*14.77%)</f>
        <v>428.33</v>
      </c>
      <c r="R32" s="98">
        <f t="shared" si="18"/>
        <v>0</v>
      </c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</row>
    <row r="33" spans="1:30" ht="15.75" customHeight="1" x14ac:dyDescent="0.15">
      <c r="A33" s="97"/>
      <c r="B33" s="97" t="s">
        <v>224</v>
      </c>
      <c r="C33" s="98"/>
      <c r="D33" s="97"/>
      <c r="E33" s="97"/>
      <c r="F33" s="98">
        <f t="shared" ref="F33:L33" si="19">SUM(F29+F31)</f>
        <v>4286.3488347299999</v>
      </c>
      <c r="G33" s="98">
        <f t="shared" si="19"/>
        <v>2235.3338237999997</v>
      </c>
      <c r="H33" s="98">
        <f t="shared" si="19"/>
        <v>1981.209732</v>
      </c>
      <c r="I33" s="98">
        <f t="shared" si="19"/>
        <v>0</v>
      </c>
      <c r="J33" s="98">
        <f t="shared" si="19"/>
        <v>0</v>
      </c>
      <c r="K33" s="98">
        <f t="shared" si="19"/>
        <v>0</v>
      </c>
      <c r="L33" s="98">
        <f t="shared" si="19"/>
        <v>0</v>
      </c>
      <c r="M33" s="98"/>
      <c r="N33" s="98">
        <f t="shared" ref="N33:O33" si="20">SUM(N29+N31)</f>
        <v>7277.627617709999</v>
      </c>
      <c r="O33" s="98">
        <f t="shared" si="20"/>
        <v>0</v>
      </c>
      <c r="P33" s="98"/>
      <c r="Q33" s="98">
        <f t="shared" ref="Q33:R33" si="21">SUM(Q29+Q31)</f>
        <v>3467.2856411900002</v>
      </c>
      <c r="R33" s="98">
        <f t="shared" si="21"/>
        <v>0</v>
      </c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</row>
    <row r="35" spans="1:30" ht="15.75" customHeight="1" x14ac:dyDescent="0.15">
      <c r="A35" s="97"/>
      <c r="B35" s="97" t="s">
        <v>42</v>
      </c>
      <c r="C35" s="189">
        <f>SUM(Q8:R8)</f>
        <v>277150.24</v>
      </c>
      <c r="D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</row>
    <row r="36" spans="1:30" ht="15.75" customHeight="1" x14ac:dyDescent="0.15">
      <c r="A36" s="97"/>
      <c r="B36" s="97"/>
      <c r="C36" s="98"/>
      <c r="D36" s="97"/>
      <c r="E36" s="97"/>
      <c r="F36" s="98"/>
      <c r="G36" s="98"/>
      <c r="H36" s="98"/>
      <c r="I36" s="98"/>
      <c r="J36" s="98"/>
      <c r="K36" s="98"/>
      <c r="L36" s="98"/>
      <c r="M36" s="97"/>
      <c r="N36" s="98"/>
      <c r="O36" s="98"/>
      <c r="P36" s="97"/>
      <c r="Q36" s="98"/>
      <c r="R36" s="98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</row>
    <row r="37" spans="1:30" ht="15.75" customHeight="1" x14ac:dyDescent="0.15">
      <c r="A37" s="97"/>
      <c r="B37" s="97" t="s">
        <v>121</v>
      </c>
      <c r="C37" s="190">
        <v>70433.73</v>
      </c>
      <c r="D37" s="97"/>
      <c r="E37" s="97"/>
      <c r="F37" s="98"/>
      <c r="G37" s="98"/>
      <c r="H37" s="98"/>
      <c r="I37" s="98"/>
      <c r="J37" s="98"/>
      <c r="K37" s="98"/>
      <c r="L37" s="98"/>
      <c r="M37" s="97"/>
      <c r="N37" s="98"/>
      <c r="O37" s="98"/>
      <c r="P37" s="97"/>
      <c r="Q37" s="98"/>
      <c r="R37" s="98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</row>
    <row r="38" spans="1:30" ht="15.75" customHeight="1" x14ac:dyDescent="0.15">
      <c r="A38" s="97"/>
      <c r="B38" s="97" t="s">
        <v>67</v>
      </c>
      <c r="C38" s="191">
        <f>SUM(C35/4)</f>
        <v>69287.56</v>
      </c>
      <c r="D38" s="97"/>
      <c r="E38" s="97"/>
      <c r="F38" s="98"/>
      <c r="G38" s="98"/>
      <c r="H38" s="98"/>
      <c r="I38" s="98"/>
      <c r="J38" s="98"/>
      <c r="K38" s="98"/>
      <c r="L38" s="98"/>
      <c r="M38" s="97"/>
      <c r="N38" s="98"/>
      <c r="O38" s="98"/>
      <c r="P38" s="97"/>
      <c r="Q38" s="98"/>
      <c r="R38" s="98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</row>
    <row r="39" spans="1:30" ht="15.75" customHeight="1" x14ac:dyDescent="0.15">
      <c r="A39" s="97"/>
      <c r="B39" s="97" t="s">
        <v>122</v>
      </c>
      <c r="C39" s="191"/>
      <c r="D39" s="97"/>
      <c r="E39" s="97"/>
      <c r="F39" s="98"/>
      <c r="G39" s="98"/>
      <c r="H39" s="98"/>
      <c r="I39" s="98"/>
      <c r="J39" s="98"/>
      <c r="K39" s="98"/>
      <c r="L39" s="98"/>
      <c r="M39" s="97"/>
      <c r="N39" s="98"/>
      <c r="O39" s="98"/>
      <c r="P39" s="97"/>
      <c r="Q39" s="98"/>
      <c r="R39" s="98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</row>
    <row r="40" spans="1:30" ht="15.75" customHeight="1" x14ac:dyDescent="0.15">
      <c r="A40" s="97"/>
      <c r="B40" s="97" t="s">
        <v>123</v>
      </c>
      <c r="C40" s="192">
        <f>SUM(C35*0.5%)</f>
        <v>1385.7511999999999</v>
      </c>
      <c r="D40" s="97"/>
      <c r="E40" s="97"/>
      <c r="F40" s="98"/>
      <c r="G40" s="98"/>
      <c r="H40" s="98"/>
      <c r="I40" s="98"/>
      <c r="J40" s="98"/>
      <c r="K40" s="98"/>
      <c r="L40" s="98"/>
      <c r="M40" s="97"/>
      <c r="N40" s="98"/>
      <c r="O40" s="98"/>
      <c r="P40" s="97"/>
      <c r="Q40" s="98"/>
      <c r="R40" s="98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</row>
    <row r="41" spans="1:30" ht="15.75" customHeight="1" x14ac:dyDescent="0.15">
      <c r="A41" s="97"/>
      <c r="B41" s="97"/>
      <c r="C41" s="193">
        <f>SUM(C37:C40)</f>
        <v>141107.04119999998</v>
      </c>
      <c r="D41" s="97"/>
      <c r="E41" s="97"/>
      <c r="F41" s="98"/>
      <c r="G41" s="98"/>
      <c r="H41" s="98"/>
      <c r="I41" s="98"/>
      <c r="J41" s="98"/>
      <c r="K41" s="98"/>
      <c r="L41" s="98"/>
      <c r="M41" s="97"/>
      <c r="N41" s="98"/>
      <c r="O41" s="98"/>
      <c r="P41" s="97"/>
      <c r="Q41" s="98"/>
      <c r="R41" s="98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</row>
    <row r="42" spans="1:30" ht="15.75" customHeight="1" x14ac:dyDescent="0.15">
      <c r="A42" s="97"/>
      <c r="B42" s="97" t="s">
        <v>181</v>
      </c>
      <c r="C42" s="98">
        <f>SUM(C35-C41)</f>
        <v>136043.19880000001</v>
      </c>
      <c r="D42" s="97"/>
      <c r="E42" s="97"/>
      <c r="F42" s="98"/>
      <c r="G42" s="98"/>
      <c r="H42" s="98"/>
      <c r="I42" s="98"/>
      <c r="J42" s="98"/>
      <c r="K42" s="98"/>
      <c r="L42" s="98"/>
      <c r="M42" s="97"/>
      <c r="N42" s="98"/>
      <c r="O42" s="98"/>
      <c r="P42" s="97"/>
      <c r="Q42" s="98"/>
      <c r="R42" s="98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</row>
    <row r="43" spans="1:30" ht="15.75" customHeight="1" x14ac:dyDescent="0.15">
      <c r="A43" s="97"/>
      <c r="B43" s="97"/>
      <c r="C43" s="98"/>
      <c r="D43" s="97"/>
      <c r="E43" s="97"/>
      <c r="F43" s="98"/>
      <c r="G43" s="98"/>
      <c r="H43" s="98"/>
      <c r="I43" s="98"/>
      <c r="J43" s="98"/>
      <c r="K43" s="98"/>
      <c r="L43" s="98"/>
      <c r="M43" s="97"/>
      <c r="N43" s="98"/>
      <c r="O43" s="98"/>
      <c r="P43" s="97"/>
      <c r="Q43" s="98"/>
      <c r="R43" s="98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</row>
    <row r="44" spans="1:30" ht="15.75" customHeight="1" x14ac:dyDescent="0.15">
      <c r="A44" s="97"/>
      <c r="B44" s="97" t="s">
        <v>126</v>
      </c>
      <c r="C44" s="98">
        <f t="shared" ref="C44:C45" si="22">SUM(F31:R31)</f>
        <v>8900</v>
      </c>
      <c r="D44" s="97"/>
      <c r="E44" s="97"/>
      <c r="F44" s="98"/>
      <c r="G44" s="98"/>
      <c r="H44" s="98"/>
      <c r="I44" s="98"/>
      <c r="J44" s="98"/>
      <c r="K44" s="98"/>
      <c r="L44" s="98"/>
      <c r="M44" s="97"/>
      <c r="N44" s="98"/>
      <c r="O44" s="98"/>
      <c r="P44" s="97"/>
      <c r="Q44" s="98"/>
      <c r="R44" s="98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</row>
    <row r="45" spans="1:30" ht="15.75" customHeight="1" x14ac:dyDescent="0.15">
      <c r="A45" s="97"/>
      <c r="B45" s="97" t="s">
        <v>208</v>
      </c>
      <c r="C45" s="98">
        <f t="shared" si="22"/>
        <v>1314.53</v>
      </c>
      <c r="D45" s="97"/>
      <c r="E45" s="97"/>
      <c r="F45" s="98"/>
      <c r="G45" s="98"/>
      <c r="H45" s="98"/>
      <c r="I45" s="98"/>
      <c r="J45" s="98"/>
      <c r="K45" s="98"/>
      <c r="L45" s="98"/>
      <c r="M45" s="97"/>
      <c r="N45" s="98"/>
      <c r="O45" s="98"/>
      <c r="P45" s="97"/>
      <c r="Q45" s="98"/>
      <c r="R45" s="98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</row>
    <row r="46" spans="1:30" ht="15.75" customHeight="1" x14ac:dyDescent="0.15">
      <c r="A46" s="97"/>
      <c r="B46" s="97"/>
      <c r="C46" s="98"/>
      <c r="D46" s="97"/>
      <c r="E46" s="97"/>
      <c r="F46" s="98"/>
      <c r="G46" s="98"/>
      <c r="H46" s="98"/>
      <c r="I46" s="98"/>
      <c r="J46" s="98"/>
      <c r="K46" s="98"/>
      <c r="L46" s="98"/>
      <c r="M46" s="97"/>
      <c r="N46" s="98"/>
      <c r="O46" s="98"/>
      <c r="P46" s="97"/>
      <c r="Q46" s="98"/>
      <c r="R46" s="98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</row>
    <row r="47" spans="1:30" ht="15.75" customHeight="1" x14ac:dyDescent="0.15">
      <c r="A47" s="97"/>
      <c r="B47" s="97"/>
      <c r="C47" s="98"/>
      <c r="D47" s="97"/>
      <c r="E47" s="97"/>
      <c r="F47" s="98"/>
      <c r="G47" s="98"/>
      <c r="H47" s="98"/>
      <c r="I47" s="98"/>
      <c r="J47" s="98"/>
      <c r="K47" s="98"/>
      <c r="L47" s="98"/>
      <c r="M47" s="97"/>
      <c r="N47" s="98"/>
      <c r="O47" s="98"/>
      <c r="P47" s="97"/>
      <c r="Q47" s="98"/>
      <c r="R47" s="98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</row>
    <row r="48" spans="1:30" ht="15.75" customHeight="1" x14ac:dyDescent="0.15">
      <c r="A48" s="97"/>
      <c r="B48" s="97" t="s">
        <v>128</v>
      </c>
      <c r="C48" s="98">
        <f t="shared" ref="C48:C50" si="23">SUM(F27:R27)</f>
        <v>14072.9031</v>
      </c>
      <c r="D48" s="97"/>
      <c r="E48" s="97"/>
      <c r="F48" s="98"/>
      <c r="G48" s="98"/>
      <c r="H48" s="98"/>
      <c r="I48" s="98"/>
      <c r="J48" s="98"/>
      <c r="K48" s="98"/>
      <c r="L48" s="98"/>
      <c r="M48" s="97"/>
      <c r="N48" s="98"/>
      <c r="O48" s="98"/>
      <c r="P48" s="97"/>
      <c r="Q48" s="98"/>
      <c r="R48" s="98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</row>
    <row r="49" spans="1:30" ht="15.75" customHeight="1" x14ac:dyDescent="0.15">
      <c r="A49" s="97"/>
      <c r="B49" s="97" t="s">
        <v>225</v>
      </c>
      <c r="C49" s="98">
        <f t="shared" si="23"/>
        <v>3725.0974505699996</v>
      </c>
      <c r="D49" s="97"/>
      <c r="E49" s="97"/>
      <c r="F49" s="98"/>
      <c r="G49" s="98"/>
      <c r="H49" s="98"/>
      <c r="I49" s="98"/>
      <c r="J49" s="98"/>
      <c r="K49" s="98"/>
      <c r="L49" s="98"/>
      <c r="M49" s="97"/>
      <c r="N49" s="98"/>
      <c r="O49" s="98"/>
      <c r="P49" s="97"/>
      <c r="Q49" s="98"/>
      <c r="R49" s="98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</row>
    <row r="50" spans="1:30" ht="15.75" customHeight="1" x14ac:dyDescent="0.15">
      <c r="A50" s="97"/>
      <c r="B50" s="97" t="s">
        <v>183</v>
      </c>
      <c r="C50" s="98">
        <f t="shared" si="23"/>
        <v>10347.805649429998</v>
      </c>
      <c r="D50" s="97"/>
      <c r="E50" s="97"/>
      <c r="F50" s="98"/>
      <c r="G50" s="98"/>
      <c r="H50" s="98"/>
      <c r="I50" s="98"/>
      <c r="J50" s="98"/>
      <c r="K50" s="98"/>
      <c r="L50" s="98"/>
      <c r="M50" s="97"/>
      <c r="N50" s="98"/>
      <c r="O50" s="98"/>
      <c r="P50" s="97"/>
      <c r="Q50" s="98"/>
      <c r="R50" s="98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</row>
    <row r="51" spans="1:30" ht="15.75" customHeight="1" x14ac:dyDescent="0.15">
      <c r="A51" s="97"/>
      <c r="B51" s="97"/>
      <c r="C51" s="98"/>
      <c r="D51" s="97"/>
      <c r="E51" s="97"/>
      <c r="F51" s="98"/>
      <c r="G51" s="98"/>
      <c r="H51" s="98"/>
      <c r="I51" s="98"/>
      <c r="J51" s="98"/>
      <c r="K51" s="98"/>
      <c r="L51" s="98"/>
      <c r="M51" s="97"/>
      <c r="N51" s="98"/>
      <c r="O51" s="98"/>
      <c r="P51" s="97"/>
      <c r="Q51" s="98"/>
      <c r="R51" s="98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</row>
    <row r="52" spans="1:30" ht="15.75" customHeight="1" x14ac:dyDescent="0.15">
      <c r="A52" s="97"/>
      <c r="B52" s="97" t="s">
        <v>129</v>
      </c>
      <c r="C52" s="194">
        <f>SUM(C42-C44-C45-C48)</f>
        <v>111755.76570000002</v>
      </c>
      <c r="D52" s="97"/>
      <c r="E52" s="97"/>
      <c r="F52" s="98"/>
      <c r="G52" s="98"/>
      <c r="H52" s="98"/>
      <c r="I52" s="98"/>
      <c r="J52" s="98"/>
      <c r="K52" s="98"/>
      <c r="L52" s="98"/>
      <c r="M52" s="97"/>
      <c r="N52" s="98"/>
      <c r="O52" s="98"/>
      <c r="P52" s="97"/>
      <c r="Q52" s="98"/>
      <c r="R52" s="98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</row>
    <row r="53" spans="1:30" ht="15.75" customHeight="1" x14ac:dyDescent="0.15">
      <c r="A53" s="97"/>
      <c r="B53" s="97"/>
      <c r="C53" s="98"/>
      <c r="D53" s="97"/>
      <c r="E53" s="97"/>
      <c r="F53" s="98"/>
      <c r="G53" s="98"/>
      <c r="H53" s="98"/>
      <c r="I53" s="98"/>
      <c r="J53" s="98"/>
      <c r="K53" s="98"/>
      <c r="L53" s="98"/>
      <c r="M53" s="97"/>
      <c r="N53" s="98"/>
      <c r="O53" s="98"/>
      <c r="P53" s="97"/>
      <c r="Q53" s="98"/>
      <c r="R53" s="98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</row>
    <row r="54" spans="1:30" ht="15.75" customHeight="1" x14ac:dyDescent="0.15">
      <c r="A54" s="97"/>
      <c r="B54" s="97"/>
      <c r="C54" s="98"/>
      <c r="D54" s="97"/>
      <c r="E54" s="97"/>
      <c r="F54" s="98"/>
      <c r="G54" s="98"/>
      <c r="H54" s="98"/>
      <c r="I54" s="98"/>
      <c r="J54" s="98"/>
      <c r="K54" s="98"/>
      <c r="L54" s="98"/>
      <c r="M54" s="97"/>
      <c r="N54" s="98"/>
      <c r="O54" s="98"/>
      <c r="P54" s="97"/>
      <c r="Q54" s="98"/>
      <c r="R54" s="98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</row>
    <row r="55" spans="1:30" ht="15.75" customHeight="1" x14ac:dyDescent="0.15">
      <c r="A55" s="97"/>
      <c r="B55" s="97"/>
      <c r="C55" s="98"/>
      <c r="D55" s="97"/>
      <c r="E55" s="97"/>
      <c r="F55" s="98"/>
      <c r="G55" s="98"/>
      <c r="H55" s="98"/>
      <c r="I55" s="98"/>
      <c r="J55" s="98"/>
      <c r="K55" s="98"/>
      <c r="L55" s="98"/>
      <c r="M55" s="97"/>
      <c r="N55" s="98"/>
      <c r="O55" s="98"/>
      <c r="P55" s="97"/>
      <c r="Q55" s="98"/>
      <c r="R55" s="98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</row>
    <row r="56" spans="1:30" ht="15.75" customHeight="1" x14ac:dyDescent="0.15">
      <c r="A56" s="97"/>
      <c r="B56" s="97"/>
      <c r="C56" s="98"/>
      <c r="D56" s="97"/>
      <c r="E56" s="97"/>
      <c r="F56" s="98"/>
      <c r="G56" s="98"/>
      <c r="H56" s="98"/>
      <c r="I56" s="98"/>
      <c r="J56" s="98"/>
      <c r="K56" s="98"/>
      <c r="L56" s="98"/>
      <c r="M56" s="97"/>
      <c r="N56" s="98"/>
      <c r="O56" s="98"/>
      <c r="P56" s="97"/>
      <c r="Q56" s="98"/>
      <c r="R56" s="98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</row>
    <row r="57" spans="1:30" ht="15.75" customHeight="1" x14ac:dyDescent="0.15">
      <c r="A57" s="97"/>
      <c r="B57" s="97"/>
      <c r="C57" s="98"/>
      <c r="D57" s="97"/>
      <c r="E57" s="97"/>
      <c r="F57" s="98"/>
      <c r="G57" s="98"/>
      <c r="H57" s="98"/>
      <c r="I57" s="98"/>
      <c r="J57" s="98"/>
      <c r="K57" s="98"/>
      <c r="L57" s="98"/>
      <c r="M57" s="97"/>
      <c r="N57" s="98"/>
      <c r="O57" s="98"/>
      <c r="P57" s="97"/>
      <c r="Q57" s="98"/>
      <c r="R57" s="98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</row>
    <row r="58" spans="1:30" ht="15.75" customHeight="1" x14ac:dyDescent="0.15">
      <c r="A58" s="97"/>
      <c r="B58" s="97"/>
      <c r="C58" s="98"/>
      <c r="D58" s="97"/>
      <c r="E58" s="97"/>
      <c r="F58" s="98"/>
      <c r="G58" s="98"/>
      <c r="H58" s="98"/>
      <c r="I58" s="98"/>
      <c r="J58" s="98"/>
      <c r="K58" s="98"/>
      <c r="L58" s="98"/>
      <c r="M58" s="97"/>
      <c r="N58" s="98"/>
      <c r="O58" s="98"/>
      <c r="P58" s="97"/>
      <c r="Q58" s="98"/>
      <c r="R58" s="98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</row>
    <row r="59" spans="1:30" ht="15.75" customHeight="1" x14ac:dyDescent="0.15">
      <c r="A59" s="97"/>
      <c r="B59" s="97"/>
      <c r="C59" s="98"/>
      <c r="D59" s="97"/>
      <c r="E59" s="97"/>
      <c r="F59" s="98"/>
      <c r="G59" s="98"/>
      <c r="H59" s="98"/>
      <c r="I59" s="98"/>
      <c r="J59" s="98"/>
      <c r="K59" s="98"/>
      <c r="L59" s="98"/>
      <c r="M59" s="97"/>
      <c r="N59" s="98"/>
      <c r="O59" s="98"/>
      <c r="P59" s="97"/>
      <c r="Q59" s="98"/>
      <c r="R59" s="98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</row>
    <row r="60" spans="1:30" ht="15.75" customHeight="1" x14ac:dyDescent="0.15">
      <c r="A60" s="97"/>
      <c r="B60" s="97"/>
      <c r="C60" s="98"/>
      <c r="D60" s="97"/>
      <c r="E60" s="97"/>
      <c r="F60" s="98"/>
      <c r="G60" s="98"/>
      <c r="H60" s="98"/>
      <c r="I60" s="98"/>
      <c r="J60" s="98"/>
      <c r="K60" s="98"/>
      <c r="L60" s="98"/>
      <c r="M60" s="97"/>
      <c r="N60" s="98"/>
      <c r="O60" s="98"/>
      <c r="P60" s="97"/>
      <c r="Q60" s="98"/>
      <c r="R60" s="98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</row>
    <row r="61" spans="1:30" ht="15.75" customHeight="1" x14ac:dyDescent="0.15">
      <c r="A61" s="97"/>
      <c r="B61" s="97"/>
      <c r="C61" s="98"/>
      <c r="D61" s="97"/>
      <c r="E61" s="97"/>
      <c r="F61" s="98"/>
      <c r="G61" s="98"/>
      <c r="H61" s="98"/>
      <c r="I61" s="98"/>
      <c r="J61" s="98"/>
      <c r="K61" s="98"/>
      <c r="L61" s="98"/>
      <c r="M61" s="97"/>
      <c r="N61" s="98"/>
      <c r="O61" s="98"/>
      <c r="P61" s="97"/>
      <c r="Q61" s="98"/>
      <c r="R61" s="98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</row>
    <row r="62" spans="1:30" ht="15.75" customHeight="1" x14ac:dyDescent="0.15">
      <c r="A62" s="97"/>
      <c r="B62" s="97"/>
      <c r="C62" s="98"/>
      <c r="D62" s="97"/>
      <c r="E62" s="97"/>
      <c r="F62" s="98"/>
      <c r="G62" s="98"/>
      <c r="H62" s="98"/>
      <c r="I62" s="98"/>
      <c r="J62" s="98"/>
      <c r="K62" s="98"/>
      <c r="L62" s="98"/>
      <c r="M62" s="97"/>
      <c r="N62" s="98"/>
      <c r="O62" s="98"/>
      <c r="P62" s="97"/>
      <c r="Q62" s="98"/>
      <c r="R62" s="98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</row>
    <row r="63" spans="1:30" ht="15.75" customHeight="1" x14ac:dyDescent="0.15">
      <c r="A63" s="97"/>
      <c r="B63" s="97"/>
      <c r="C63" s="98"/>
      <c r="D63" s="97"/>
      <c r="E63" s="97"/>
      <c r="F63" s="98"/>
      <c r="G63" s="98"/>
      <c r="H63" s="98"/>
      <c r="I63" s="98"/>
      <c r="J63" s="98"/>
      <c r="K63" s="98"/>
      <c r="L63" s="98"/>
      <c r="M63" s="97"/>
      <c r="N63" s="98"/>
      <c r="O63" s="98"/>
      <c r="P63" s="97"/>
      <c r="Q63" s="98"/>
      <c r="R63" s="98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</row>
    <row r="64" spans="1:30" ht="15.75" customHeight="1" x14ac:dyDescent="0.15">
      <c r="A64" s="97"/>
      <c r="B64" s="97"/>
      <c r="C64" s="98"/>
      <c r="D64" s="97"/>
      <c r="E64" s="97"/>
      <c r="F64" s="98"/>
      <c r="G64" s="98"/>
      <c r="H64" s="98"/>
      <c r="I64" s="98"/>
      <c r="J64" s="98"/>
      <c r="K64" s="98"/>
      <c r="L64" s="98"/>
      <c r="M64" s="97"/>
      <c r="N64" s="98"/>
      <c r="O64" s="98"/>
      <c r="P64" s="97"/>
      <c r="Q64" s="98"/>
      <c r="R64" s="98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</row>
    <row r="65" spans="1:30" ht="15.75" customHeight="1" x14ac:dyDescent="0.15">
      <c r="A65" s="97"/>
      <c r="B65" s="97"/>
      <c r="C65" s="98"/>
      <c r="D65" s="97"/>
      <c r="E65" s="97"/>
      <c r="F65" s="98"/>
      <c r="G65" s="98"/>
      <c r="H65" s="98"/>
      <c r="I65" s="98"/>
      <c r="J65" s="98"/>
      <c r="K65" s="98"/>
      <c r="L65" s="98"/>
      <c r="M65" s="97"/>
      <c r="N65" s="98"/>
      <c r="O65" s="98"/>
      <c r="P65" s="97"/>
      <c r="Q65" s="98"/>
      <c r="R65" s="98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</row>
    <row r="66" spans="1:30" ht="15.75" customHeight="1" x14ac:dyDescent="0.15">
      <c r="A66" s="97"/>
      <c r="B66" s="97"/>
      <c r="C66" s="98"/>
      <c r="D66" s="97"/>
      <c r="E66" s="97"/>
      <c r="F66" s="98"/>
      <c r="G66" s="98"/>
      <c r="H66" s="98"/>
      <c r="I66" s="98"/>
      <c r="J66" s="98"/>
      <c r="K66" s="98"/>
      <c r="L66" s="98"/>
      <c r="M66" s="97"/>
      <c r="N66" s="98"/>
      <c r="O66" s="98"/>
      <c r="P66" s="97"/>
      <c r="Q66" s="98"/>
      <c r="R66" s="98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</row>
    <row r="67" spans="1:30" ht="15.75" customHeight="1" x14ac:dyDescent="0.15">
      <c r="A67" s="97"/>
      <c r="B67" s="97"/>
      <c r="C67" s="98"/>
      <c r="D67" s="97"/>
      <c r="E67" s="97"/>
      <c r="F67" s="98"/>
      <c r="G67" s="98"/>
      <c r="H67" s="98"/>
      <c r="I67" s="98"/>
      <c r="J67" s="98"/>
      <c r="K67" s="98"/>
      <c r="L67" s="98"/>
      <c r="M67" s="97"/>
      <c r="N67" s="98"/>
      <c r="O67" s="98"/>
      <c r="P67" s="97"/>
      <c r="Q67" s="98"/>
      <c r="R67" s="98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</row>
    <row r="68" spans="1:30" ht="15.75" customHeight="1" x14ac:dyDescent="0.15">
      <c r="A68" s="97"/>
      <c r="B68" s="97"/>
      <c r="C68" s="98"/>
      <c r="D68" s="97"/>
      <c r="E68" s="97"/>
      <c r="F68" s="98"/>
      <c r="G68" s="98"/>
      <c r="H68" s="98"/>
      <c r="I68" s="98"/>
      <c r="J68" s="98"/>
      <c r="K68" s="98"/>
      <c r="L68" s="98"/>
      <c r="M68" s="97"/>
      <c r="N68" s="98"/>
      <c r="O68" s="98"/>
      <c r="P68" s="97"/>
      <c r="Q68" s="98"/>
      <c r="R68" s="98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</row>
    <row r="69" spans="1:30" ht="15.75" customHeight="1" x14ac:dyDescent="0.15">
      <c r="A69" s="97"/>
      <c r="B69" s="97"/>
      <c r="C69" s="98"/>
      <c r="D69" s="97"/>
      <c r="E69" s="97"/>
      <c r="F69" s="98"/>
      <c r="G69" s="98"/>
      <c r="H69" s="98"/>
      <c r="I69" s="98"/>
      <c r="J69" s="98"/>
      <c r="K69" s="98"/>
      <c r="L69" s="98"/>
      <c r="M69" s="97"/>
      <c r="N69" s="98"/>
      <c r="O69" s="98"/>
      <c r="P69" s="97"/>
      <c r="Q69" s="98"/>
      <c r="R69" s="98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</row>
    <row r="70" spans="1:30" ht="15.75" customHeight="1" x14ac:dyDescent="0.15">
      <c r="A70" s="97"/>
      <c r="B70" s="97"/>
      <c r="C70" s="98"/>
      <c r="D70" s="97"/>
      <c r="E70" s="97"/>
      <c r="F70" s="98"/>
      <c r="G70" s="98"/>
      <c r="H70" s="98"/>
      <c r="I70" s="98"/>
      <c r="J70" s="98"/>
      <c r="K70" s="98"/>
      <c r="L70" s="98"/>
      <c r="M70" s="97"/>
      <c r="N70" s="98"/>
      <c r="O70" s="98"/>
      <c r="P70" s="97"/>
      <c r="Q70" s="98"/>
      <c r="R70" s="98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</row>
    <row r="71" spans="1:30" ht="15.75" customHeight="1" x14ac:dyDescent="0.15">
      <c r="A71" s="97"/>
      <c r="B71" s="97"/>
      <c r="C71" s="98"/>
      <c r="D71" s="97"/>
      <c r="E71" s="97"/>
      <c r="F71" s="98"/>
      <c r="G71" s="98"/>
      <c r="H71" s="98"/>
      <c r="I71" s="98"/>
      <c r="J71" s="98"/>
      <c r="K71" s="98"/>
      <c r="L71" s="98"/>
      <c r="M71" s="97"/>
      <c r="N71" s="98"/>
      <c r="O71" s="98"/>
      <c r="P71" s="97"/>
      <c r="Q71" s="98"/>
      <c r="R71" s="98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</row>
    <row r="72" spans="1:30" ht="15.75" customHeight="1" x14ac:dyDescent="0.15">
      <c r="A72" s="97"/>
      <c r="B72" s="97"/>
      <c r="C72" s="98"/>
      <c r="D72" s="97"/>
      <c r="E72" s="97"/>
      <c r="F72" s="98"/>
      <c r="G72" s="98"/>
      <c r="H72" s="98"/>
      <c r="I72" s="98"/>
      <c r="J72" s="98"/>
      <c r="K72" s="98"/>
      <c r="L72" s="98"/>
      <c r="M72" s="97"/>
      <c r="N72" s="98"/>
      <c r="O72" s="98"/>
      <c r="P72" s="97"/>
      <c r="Q72" s="98"/>
      <c r="R72" s="98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</row>
    <row r="73" spans="1:30" ht="15.75" customHeight="1" x14ac:dyDescent="0.15">
      <c r="A73" s="97"/>
      <c r="B73" s="97"/>
      <c r="C73" s="98"/>
      <c r="D73" s="97"/>
      <c r="E73" s="97"/>
      <c r="F73" s="98"/>
      <c r="G73" s="98"/>
      <c r="H73" s="98"/>
      <c r="I73" s="98"/>
      <c r="J73" s="98"/>
      <c r="K73" s="98"/>
      <c r="L73" s="98"/>
      <c r="M73" s="97"/>
      <c r="N73" s="98"/>
      <c r="O73" s="98"/>
      <c r="P73" s="97"/>
      <c r="Q73" s="98"/>
      <c r="R73" s="98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</row>
    <row r="74" spans="1:30" ht="15.75" customHeight="1" x14ac:dyDescent="0.15">
      <c r="A74" s="97"/>
      <c r="B74" s="97"/>
      <c r="C74" s="98"/>
      <c r="D74" s="97"/>
      <c r="E74" s="97"/>
      <c r="F74" s="98"/>
      <c r="G74" s="98"/>
      <c r="H74" s="98"/>
      <c r="I74" s="98"/>
      <c r="J74" s="98"/>
      <c r="K74" s="98"/>
      <c r="L74" s="98"/>
      <c r="M74" s="97"/>
      <c r="N74" s="98"/>
      <c r="O74" s="98"/>
      <c r="P74" s="97"/>
      <c r="Q74" s="98"/>
      <c r="R74" s="98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</row>
    <row r="75" spans="1:30" ht="15.75" customHeight="1" x14ac:dyDescent="0.15">
      <c r="A75" s="97"/>
      <c r="B75" s="97"/>
      <c r="C75" s="98"/>
      <c r="D75" s="97"/>
      <c r="E75" s="97"/>
      <c r="F75" s="98"/>
      <c r="G75" s="98"/>
      <c r="H75" s="98"/>
      <c r="I75" s="98"/>
      <c r="J75" s="98"/>
      <c r="K75" s="98"/>
      <c r="L75" s="98"/>
      <c r="M75" s="97"/>
      <c r="N75" s="98"/>
      <c r="O75" s="98"/>
      <c r="P75" s="97"/>
      <c r="Q75" s="98"/>
      <c r="R75" s="98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</row>
    <row r="76" spans="1:30" ht="15.75" customHeight="1" x14ac:dyDescent="0.15">
      <c r="A76" s="97"/>
      <c r="B76" s="97"/>
      <c r="C76" s="98"/>
      <c r="D76" s="97"/>
      <c r="E76" s="97"/>
      <c r="F76" s="98"/>
      <c r="G76" s="98"/>
      <c r="H76" s="98"/>
      <c r="I76" s="98"/>
      <c r="J76" s="98"/>
      <c r="K76" s="98"/>
      <c r="L76" s="98"/>
      <c r="M76" s="97"/>
      <c r="N76" s="98"/>
      <c r="O76" s="98"/>
      <c r="P76" s="97"/>
      <c r="Q76" s="98"/>
      <c r="R76" s="98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</row>
    <row r="77" spans="1:30" ht="15.75" customHeight="1" x14ac:dyDescent="0.15">
      <c r="A77" s="97"/>
      <c r="B77" s="97"/>
      <c r="C77" s="98"/>
      <c r="D77" s="97"/>
      <c r="E77" s="97"/>
      <c r="F77" s="98"/>
      <c r="G77" s="98"/>
      <c r="H77" s="98"/>
      <c r="I77" s="98"/>
      <c r="J77" s="98"/>
      <c r="K77" s="98"/>
      <c r="L77" s="98"/>
      <c r="M77" s="97"/>
      <c r="N77" s="98"/>
      <c r="O77" s="98"/>
      <c r="P77" s="97"/>
      <c r="Q77" s="98"/>
      <c r="R77" s="98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</row>
    <row r="78" spans="1:30" ht="15.75" customHeight="1" x14ac:dyDescent="0.15">
      <c r="A78" s="97"/>
      <c r="B78" s="97"/>
      <c r="C78" s="98"/>
      <c r="D78" s="97"/>
      <c r="E78" s="97"/>
      <c r="F78" s="98"/>
      <c r="G78" s="98"/>
      <c r="H78" s="98"/>
      <c r="I78" s="98"/>
      <c r="J78" s="98"/>
      <c r="K78" s="98"/>
      <c r="L78" s="98"/>
      <c r="M78" s="97"/>
      <c r="N78" s="98"/>
      <c r="O78" s="98"/>
      <c r="P78" s="97"/>
      <c r="Q78" s="98"/>
      <c r="R78" s="98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</row>
    <row r="79" spans="1:30" ht="15.75" customHeight="1" x14ac:dyDescent="0.15">
      <c r="A79" s="97"/>
      <c r="B79" s="97"/>
      <c r="C79" s="98"/>
      <c r="D79" s="97"/>
      <c r="E79" s="97"/>
      <c r="F79" s="98"/>
      <c r="G79" s="98"/>
      <c r="H79" s="98"/>
      <c r="I79" s="98"/>
      <c r="J79" s="98"/>
      <c r="K79" s="98"/>
      <c r="L79" s="98"/>
      <c r="M79" s="97"/>
      <c r="N79" s="98"/>
      <c r="O79" s="98"/>
      <c r="P79" s="97"/>
      <c r="Q79" s="98"/>
      <c r="R79" s="98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</row>
    <row r="80" spans="1:30" ht="15.75" customHeight="1" x14ac:dyDescent="0.15">
      <c r="A80" s="97"/>
      <c r="B80" s="97"/>
      <c r="C80" s="98"/>
      <c r="D80" s="97"/>
      <c r="E80" s="97"/>
      <c r="F80" s="98"/>
      <c r="G80" s="98"/>
      <c r="H80" s="98"/>
      <c r="I80" s="98"/>
      <c r="J80" s="98"/>
      <c r="K80" s="98"/>
      <c r="L80" s="98"/>
      <c r="M80" s="97"/>
      <c r="N80" s="98"/>
      <c r="O80" s="98"/>
      <c r="P80" s="97"/>
      <c r="Q80" s="98"/>
      <c r="R80" s="98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</row>
    <row r="81" spans="1:30" ht="13" x14ac:dyDescent="0.15">
      <c r="A81" s="97"/>
      <c r="B81" s="97"/>
      <c r="C81" s="98"/>
      <c r="D81" s="97"/>
      <c r="E81" s="97"/>
      <c r="F81" s="98"/>
      <c r="G81" s="98"/>
      <c r="H81" s="98"/>
      <c r="I81" s="98"/>
      <c r="J81" s="98"/>
      <c r="K81" s="98"/>
      <c r="L81" s="98"/>
      <c r="M81" s="97"/>
      <c r="N81" s="98"/>
      <c r="O81" s="98"/>
      <c r="P81" s="97"/>
      <c r="Q81" s="98"/>
      <c r="R81" s="98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</row>
    <row r="82" spans="1:30" ht="13" x14ac:dyDescent="0.15">
      <c r="A82" s="97"/>
      <c r="B82" s="97"/>
      <c r="C82" s="98"/>
      <c r="D82" s="97"/>
      <c r="E82" s="97"/>
      <c r="F82" s="98"/>
      <c r="G82" s="98"/>
      <c r="H82" s="98"/>
      <c r="I82" s="98"/>
      <c r="J82" s="98"/>
      <c r="K82" s="98"/>
      <c r="L82" s="98"/>
      <c r="M82" s="97"/>
      <c r="N82" s="98"/>
      <c r="O82" s="98"/>
      <c r="P82" s="97"/>
      <c r="Q82" s="98"/>
      <c r="R82" s="98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</row>
    <row r="83" spans="1:30" ht="13" x14ac:dyDescent="0.15">
      <c r="A83" s="97"/>
      <c r="B83" s="97"/>
      <c r="C83" s="98"/>
      <c r="D83" s="97"/>
      <c r="E83" s="97"/>
      <c r="F83" s="98"/>
      <c r="G83" s="98"/>
      <c r="H83" s="98"/>
      <c r="I83" s="98"/>
      <c r="J83" s="98"/>
      <c r="K83" s="98"/>
      <c r="L83" s="98"/>
      <c r="M83" s="97"/>
      <c r="N83" s="98"/>
      <c r="O83" s="98"/>
      <c r="P83" s="97"/>
      <c r="Q83" s="98"/>
      <c r="R83" s="98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</row>
    <row r="84" spans="1:30" ht="13" x14ac:dyDescent="0.15">
      <c r="A84" s="97"/>
      <c r="B84" s="97"/>
      <c r="C84" s="98"/>
      <c r="D84" s="97"/>
      <c r="E84" s="97"/>
      <c r="F84" s="98"/>
      <c r="G84" s="98"/>
      <c r="H84" s="98"/>
      <c r="I84" s="98"/>
      <c r="J84" s="98"/>
      <c r="K84" s="98"/>
      <c r="L84" s="98"/>
      <c r="M84" s="97"/>
      <c r="N84" s="98"/>
      <c r="O84" s="98"/>
      <c r="P84" s="97"/>
      <c r="Q84" s="98"/>
      <c r="R84" s="98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</row>
    <row r="85" spans="1:30" ht="13" x14ac:dyDescent="0.15">
      <c r="A85" s="97"/>
      <c r="B85" s="97"/>
      <c r="C85" s="98"/>
      <c r="D85" s="97"/>
      <c r="E85" s="97"/>
      <c r="F85" s="98"/>
      <c r="G85" s="98"/>
      <c r="H85" s="98"/>
      <c r="I85" s="98"/>
      <c r="J85" s="98"/>
      <c r="K85" s="98"/>
      <c r="L85" s="98"/>
      <c r="M85" s="97"/>
      <c r="N85" s="98"/>
      <c r="O85" s="98"/>
      <c r="P85" s="97"/>
      <c r="Q85" s="98"/>
      <c r="R85" s="98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</row>
    <row r="86" spans="1:30" ht="13" x14ac:dyDescent="0.15">
      <c r="A86" s="97"/>
      <c r="B86" s="97"/>
      <c r="C86" s="98"/>
      <c r="D86" s="97"/>
      <c r="E86" s="97"/>
      <c r="F86" s="98"/>
      <c r="G86" s="98"/>
      <c r="H86" s="98"/>
      <c r="I86" s="98"/>
      <c r="J86" s="98"/>
      <c r="K86" s="98"/>
      <c r="L86" s="98"/>
      <c r="M86" s="97"/>
      <c r="N86" s="98"/>
      <c r="O86" s="98"/>
      <c r="P86" s="97"/>
      <c r="Q86" s="98"/>
      <c r="R86" s="98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</row>
    <row r="87" spans="1:30" ht="13" x14ac:dyDescent="0.15">
      <c r="A87" s="97"/>
      <c r="B87" s="97"/>
      <c r="C87" s="98"/>
      <c r="D87" s="97"/>
      <c r="E87" s="97"/>
      <c r="F87" s="98"/>
      <c r="G87" s="98"/>
      <c r="H87" s="98"/>
      <c r="I87" s="98"/>
      <c r="J87" s="98"/>
      <c r="K87" s="98"/>
      <c r="L87" s="98"/>
      <c r="M87" s="97"/>
      <c r="N87" s="98"/>
      <c r="O87" s="98"/>
      <c r="P87" s="97"/>
      <c r="Q87" s="98"/>
      <c r="R87" s="98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</row>
    <row r="88" spans="1:30" ht="13" x14ac:dyDescent="0.15">
      <c r="A88" s="97"/>
      <c r="B88" s="97"/>
      <c r="C88" s="98"/>
      <c r="D88" s="97"/>
      <c r="E88" s="97"/>
      <c r="F88" s="98"/>
      <c r="G88" s="98"/>
      <c r="H88" s="98"/>
      <c r="I88" s="98"/>
      <c r="J88" s="98"/>
      <c r="K88" s="98"/>
      <c r="L88" s="98"/>
      <c r="M88" s="97"/>
      <c r="N88" s="98"/>
      <c r="O88" s="98"/>
      <c r="P88" s="97"/>
      <c r="Q88" s="98"/>
      <c r="R88" s="98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</row>
    <row r="89" spans="1:30" ht="13" x14ac:dyDescent="0.15">
      <c r="A89" s="97"/>
      <c r="B89" s="97"/>
      <c r="C89" s="98"/>
      <c r="D89" s="97"/>
      <c r="E89" s="97"/>
      <c r="F89" s="98"/>
      <c r="G89" s="98"/>
      <c r="H89" s="98"/>
      <c r="I89" s="98"/>
      <c r="J89" s="98"/>
      <c r="K89" s="98"/>
      <c r="L89" s="98"/>
      <c r="M89" s="97"/>
      <c r="N89" s="98"/>
      <c r="O89" s="98"/>
      <c r="P89" s="97"/>
      <c r="Q89" s="98"/>
      <c r="R89" s="98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</row>
    <row r="90" spans="1:30" ht="13" x14ac:dyDescent="0.15">
      <c r="A90" s="97"/>
      <c r="B90" s="97"/>
      <c r="C90" s="98"/>
      <c r="D90" s="97"/>
      <c r="E90" s="97"/>
      <c r="F90" s="98"/>
      <c r="G90" s="98"/>
      <c r="H90" s="98"/>
      <c r="I90" s="98"/>
      <c r="J90" s="98"/>
      <c r="K90" s="98"/>
      <c r="L90" s="98"/>
      <c r="M90" s="97"/>
      <c r="N90" s="98"/>
      <c r="O90" s="98"/>
      <c r="P90" s="97"/>
      <c r="Q90" s="98"/>
      <c r="R90" s="98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</row>
    <row r="91" spans="1:30" ht="13" x14ac:dyDescent="0.15">
      <c r="A91" s="97"/>
      <c r="B91" s="97"/>
      <c r="C91" s="98"/>
      <c r="D91" s="97"/>
      <c r="E91" s="97"/>
      <c r="F91" s="98"/>
      <c r="G91" s="98"/>
      <c r="H91" s="98"/>
      <c r="I91" s="98"/>
      <c r="J91" s="98"/>
      <c r="K91" s="98"/>
      <c r="L91" s="98"/>
      <c r="M91" s="97"/>
      <c r="N91" s="98"/>
      <c r="O91" s="98"/>
      <c r="P91" s="97"/>
      <c r="Q91" s="98"/>
      <c r="R91" s="98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</row>
    <row r="92" spans="1:30" ht="13" x14ac:dyDescent="0.15">
      <c r="A92" s="97"/>
      <c r="B92" s="97"/>
      <c r="C92" s="98"/>
      <c r="D92" s="97"/>
      <c r="E92" s="97"/>
      <c r="F92" s="98"/>
      <c r="G92" s="98"/>
      <c r="H92" s="98"/>
      <c r="I92" s="98"/>
      <c r="J92" s="98"/>
      <c r="K92" s="98"/>
      <c r="L92" s="98"/>
      <c r="M92" s="97"/>
      <c r="N92" s="98"/>
      <c r="O92" s="98"/>
      <c r="P92" s="97"/>
      <c r="Q92" s="98"/>
      <c r="R92" s="98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</row>
    <row r="93" spans="1:30" ht="13" x14ac:dyDescent="0.15">
      <c r="A93" s="97"/>
      <c r="B93" s="97"/>
      <c r="C93" s="98"/>
      <c r="D93" s="97"/>
      <c r="E93" s="97"/>
      <c r="F93" s="98"/>
      <c r="G93" s="98"/>
      <c r="H93" s="98"/>
      <c r="I93" s="98"/>
      <c r="J93" s="98"/>
      <c r="K93" s="98"/>
      <c r="L93" s="98"/>
      <c r="M93" s="97"/>
      <c r="N93" s="98"/>
      <c r="O93" s="98"/>
      <c r="P93" s="97"/>
      <c r="Q93" s="98"/>
      <c r="R93" s="98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</row>
    <row r="94" spans="1:30" ht="13" x14ac:dyDescent="0.15">
      <c r="A94" s="97"/>
      <c r="B94" s="97"/>
      <c r="C94" s="98"/>
      <c r="D94" s="97"/>
      <c r="E94" s="97"/>
      <c r="F94" s="98"/>
      <c r="G94" s="98"/>
      <c r="H94" s="98"/>
      <c r="I94" s="98"/>
      <c r="J94" s="98"/>
      <c r="K94" s="98"/>
      <c r="L94" s="98"/>
      <c r="M94" s="97"/>
      <c r="N94" s="98"/>
      <c r="O94" s="98"/>
      <c r="P94" s="97"/>
      <c r="Q94" s="98"/>
      <c r="R94" s="98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</row>
    <row r="95" spans="1:30" ht="13" x14ac:dyDescent="0.15">
      <c r="A95" s="97"/>
      <c r="B95" s="97"/>
      <c r="C95" s="98"/>
      <c r="D95" s="97"/>
      <c r="E95" s="97"/>
      <c r="F95" s="98"/>
      <c r="G95" s="98"/>
      <c r="H95" s="98"/>
      <c r="I95" s="98"/>
      <c r="J95" s="98"/>
      <c r="K95" s="98"/>
      <c r="L95" s="98"/>
      <c r="M95" s="97"/>
      <c r="N95" s="98"/>
      <c r="O95" s="98"/>
      <c r="P95" s="97"/>
      <c r="Q95" s="98"/>
      <c r="R95" s="98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</row>
    <row r="96" spans="1:30" ht="13" x14ac:dyDescent="0.15">
      <c r="A96" s="97"/>
      <c r="B96" s="97"/>
      <c r="C96" s="98"/>
      <c r="D96" s="97"/>
      <c r="E96" s="97"/>
      <c r="F96" s="98"/>
      <c r="G96" s="98"/>
      <c r="H96" s="98"/>
      <c r="I96" s="98"/>
      <c r="J96" s="98"/>
      <c r="K96" s="98"/>
      <c r="L96" s="98"/>
      <c r="M96" s="97"/>
      <c r="N96" s="98"/>
      <c r="O96" s="98"/>
      <c r="P96" s="97"/>
      <c r="Q96" s="98"/>
      <c r="R96" s="98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</row>
    <row r="97" spans="1:30" ht="13" x14ac:dyDescent="0.15">
      <c r="A97" s="97"/>
      <c r="B97" s="97"/>
      <c r="C97" s="98"/>
      <c r="D97" s="97"/>
      <c r="E97" s="97"/>
      <c r="F97" s="98"/>
      <c r="G97" s="98"/>
      <c r="H97" s="98"/>
      <c r="I97" s="98"/>
      <c r="J97" s="98"/>
      <c r="K97" s="98"/>
      <c r="L97" s="98"/>
      <c r="M97" s="97"/>
      <c r="N97" s="98"/>
      <c r="O97" s="98"/>
      <c r="P97" s="97"/>
      <c r="Q97" s="98"/>
      <c r="R97" s="98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</row>
    <row r="98" spans="1:30" ht="13" x14ac:dyDescent="0.15">
      <c r="A98" s="97"/>
      <c r="B98" s="97"/>
      <c r="C98" s="98"/>
      <c r="D98" s="97"/>
      <c r="E98" s="97"/>
      <c r="F98" s="98"/>
      <c r="G98" s="98"/>
      <c r="H98" s="98"/>
      <c r="I98" s="98"/>
      <c r="J98" s="98"/>
      <c r="K98" s="98"/>
      <c r="L98" s="98"/>
      <c r="M98" s="97"/>
      <c r="N98" s="98"/>
      <c r="O98" s="98"/>
      <c r="P98" s="97"/>
      <c r="Q98" s="98"/>
      <c r="R98" s="98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</row>
    <row r="99" spans="1:30" ht="13" x14ac:dyDescent="0.15">
      <c r="A99" s="97"/>
      <c r="B99" s="97"/>
      <c r="C99" s="98"/>
      <c r="D99" s="97"/>
      <c r="E99" s="97"/>
      <c r="F99" s="98"/>
      <c r="G99" s="98"/>
      <c r="H99" s="98"/>
      <c r="I99" s="98"/>
      <c r="J99" s="98"/>
      <c r="K99" s="98"/>
      <c r="L99" s="98"/>
      <c r="M99" s="97"/>
      <c r="N99" s="98"/>
      <c r="O99" s="98"/>
      <c r="P99" s="97"/>
      <c r="Q99" s="98"/>
      <c r="R99" s="98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</row>
    <row r="100" spans="1:30" ht="13" x14ac:dyDescent="0.15">
      <c r="A100" s="97"/>
      <c r="B100" s="97"/>
      <c r="C100" s="98"/>
      <c r="D100" s="97"/>
      <c r="E100" s="97"/>
      <c r="F100" s="98"/>
      <c r="G100" s="98"/>
      <c r="H100" s="98"/>
      <c r="I100" s="98"/>
      <c r="J100" s="98"/>
      <c r="K100" s="98"/>
      <c r="L100" s="98"/>
      <c r="M100" s="97"/>
      <c r="N100" s="98"/>
      <c r="O100" s="98"/>
      <c r="P100" s="97"/>
      <c r="Q100" s="98"/>
      <c r="R100" s="98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</row>
    <row r="101" spans="1:30" ht="13" x14ac:dyDescent="0.15">
      <c r="A101" s="97"/>
      <c r="B101" s="97"/>
      <c r="C101" s="98"/>
      <c r="D101" s="97"/>
      <c r="E101" s="97"/>
      <c r="F101" s="98"/>
      <c r="G101" s="98"/>
      <c r="H101" s="98"/>
      <c r="I101" s="98"/>
      <c r="J101" s="98"/>
      <c r="K101" s="98"/>
      <c r="L101" s="98"/>
      <c r="M101" s="97"/>
      <c r="N101" s="98"/>
      <c r="O101" s="98"/>
      <c r="P101" s="97"/>
      <c r="Q101" s="98"/>
      <c r="R101" s="98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</row>
    <row r="102" spans="1:30" ht="13" x14ac:dyDescent="0.15">
      <c r="A102" s="97"/>
      <c r="B102" s="97"/>
      <c r="C102" s="98"/>
      <c r="D102" s="97"/>
      <c r="E102" s="97"/>
      <c r="F102" s="98"/>
      <c r="G102" s="98"/>
      <c r="H102" s="98"/>
      <c r="I102" s="98"/>
      <c r="J102" s="98"/>
      <c r="K102" s="98"/>
      <c r="L102" s="98"/>
      <c r="M102" s="97"/>
      <c r="N102" s="98"/>
      <c r="O102" s="98"/>
      <c r="P102" s="97"/>
      <c r="Q102" s="98"/>
      <c r="R102" s="98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</row>
    <row r="103" spans="1:30" ht="13" x14ac:dyDescent="0.15">
      <c r="A103" s="97"/>
      <c r="B103" s="97"/>
      <c r="C103" s="98"/>
      <c r="D103" s="97"/>
      <c r="E103" s="97"/>
      <c r="F103" s="98"/>
      <c r="G103" s="98"/>
      <c r="H103" s="98"/>
      <c r="I103" s="98"/>
      <c r="J103" s="98"/>
      <c r="K103" s="98"/>
      <c r="L103" s="98"/>
      <c r="M103" s="97"/>
      <c r="N103" s="98"/>
      <c r="O103" s="98"/>
      <c r="P103" s="97"/>
      <c r="Q103" s="98"/>
      <c r="R103" s="98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</row>
    <row r="104" spans="1:30" ht="13" x14ac:dyDescent="0.15">
      <c r="A104" s="97"/>
      <c r="B104" s="97"/>
      <c r="C104" s="98"/>
      <c r="D104" s="97"/>
      <c r="E104" s="97"/>
      <c r="F104" s="98"/>
      <c r="G104" s="98"/>
      <c r="H104" s="98"/>
      <c r="I104" s="98"/>
      <c r="J104" s="98"/>
      <c r="K104" s="98"/>
      <c r="L104" s="98"/>
      <c r="M104" s="97"/>
      <c r="N104" s="98"/>
      <c r="O104" s="98"/>
      <c r="P104" s="97"/>
      <c r="Q104" s="98"/>
      <c r="R104" s="98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</row>
    <row r="105" spans="1:30" ht="13" x14ac:dyDescent="0.15">
      <c r="A105" s="97"/>
      <c r="B105" s="97"/>
      <c r="C105" s="98"/>
      <c r="D105" s="97"/>
      <c r="E105" s="97"/>
      <c r="F105" s="98"/>
      <c r="G105" s="98"/>
      <c r="H105" s="98"/>
      <c r="I105" s="98"/>
      <c r="J105" s="98"/>
      <c r="K105" s="98"/>
      <c r="L105" s="98"/>
      <c r="M105" s="97"/>
      <c r="N105" s="98"/>
      <c r="O105" s="98"/>
      <c r="P105" s="97"/>
      <c r="Q105" s="98"/>
      <c r="R105" s="98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</row>
    <row r="106" spans="1:30" ht="13" x14ac:dyDescent="0.15">
      <c r="A106" s="97"/>
      <c r="B106" s="97"/>
      <c r="C106" s="98"/>
      <c r="D106" s="97"/>
      <c r="E106" s="97"/>
      <c r="F106" s="98"/>
      <c r="G106" s="98"/>
      <c r="H106" s="98"/>
      <c r="I106" s="98"/>
      <c r="J106" s="98"/>
      <c r="K106" s="98"/>
      <c r="L106" s="98"/>
      <c r="M106" s="97"/>
      <c r="N106" s="98"/>
      <c r="O106" s="98"/>
      <c r="P106" s="97"/>
      <c r="Q106" s="98"/>
      <c r="R106" s="98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</row>
    <row r="107" spans="1:30" ht="13" x14ac:dyDescent="0.15">
      <c r="A107" s="97"/>
      <c r="B107" s="97"/>
      <c r="C107" s="98"/>
      <c r="D107" s="97"/>
      <c r="E107" s="97"/>
      <c r="F107" s="98"/>
      <c r="G107" s="98"/>
      <c r="H107" s="98"/>
      <c r="I107" s="98"/>
      <c r="J107" s="98"/>
      <c r="K107" s="98"/>
      <c r="L107" s="98"/>
      <c r="M107" s="97"/>
      <c r="N107" s="98"/>
      <c r="O107" s="98"/>
      <c r="P107" s="97"/>
      <c r="Q107" s="98"/>
      <c r="R107" s="98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</row>
    <row r="108" spans="1:30" ht="13" x14ac:dyDescent="0.15">
      <c r="A108" s="97"/>
      <c r="B108" s="97"/>
      <c r="C108" s="98"/>
      <c r="D108" s="97"/>
      <c r="E108" s="97"/>
      <c r="F108" s="98"/>
      <c r="G108" s="98"/>
      <c r="H108" s="98"/>
      <c r="I108" s="98"/>
      <c r="J108" s="98"/>
      <c r="K108" s="98"/>
      <c r="L108" s="98"/>
      <c r="M108" s="97"/>
      <c r="N108" s="98"/>
      <c r="O108" s="98"/>
      <c r="P108" s="97"/>
      <c r="Q108" s="98"/>
      <c r="R108" s="98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</row>
    <row r="109" spans="1:30" ht="13" x14ac:dyDescent="0.15">
      <c r="A109" s="97"/>
      <c r="B109" s="97"/>
      <c r="C109" s="98"/>
      <c r="D109" s="97"/>
      <c r="E109" s="97"/>
      <c r="F109" s="98"/>
      <c r="G109" s="98"/>
      <c r="H109" s="98"/>
      <c r="I109" s="98"/>
      <c r="J109" s="98"/>
      <c r="K109" s="98"/>
      <c r="L109" s="98"/>
      <c r="M109" s="97"/>
      <c r="N109" s="98"/>
      <c r="O109" s="98"/>
      <c r="P109" s="97"/>
      <c r="Q109" s="98"/>
      <c r="R109" s="98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</row>
    <row r="110" spans="1:30" ht="13" x14ac:dyDescent="0.15">
      <c r="A110" s="97"/>
      <c r="B110" s="97"/>
      <c r="C110" s="98"/>
      <c r="D110" s="97"/>
      <c r="E110" s="97"/>
      <c r="F110" s="98"/>
      <c r="G110" s="98"/>
      <c r="H110" s="98"/>
      <c r="I110" s="98"/>
      <c r="J110" s="98"/>
      <c r="K110" s="98"/>
      <c r="L110" s="98"/>
      <c r="M110" s="97"/>
      <c r="N110" s="98"/>
      <c r="O110" s="98"/>
      <c r="P110" s="97"/>
      <c r="Q110" s="98"/>
      <c r="R110" s="98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</row>
    <row r="111" spans="1:30" ht="13" x14ac:dyDescent="0.15">
      <c r="A111" s="97"/>
      <c r="B111" s="97"/>
      <c r="C111" s="98"/>
      <c r="D111" s="97"/>
      <c r="E111" s="97"/>
      <c r="F111" s="98"/>
      <c r="G111" s="98"/>
      <c r="H111" s="98"/>
      <c r="I111" s="98"/>
      <c r="J111" s="98"/>
      <c r="K111" s="98"/>
      <c r="L111" s="98"/>
      <c r="M111" s="97"/>
      <c r="N111" s="98"/>
      <c r="O111" s="98"/>
      <c r="P111" s="97"/>
      <c r="Q111" s="98"/>
      <c r="R111" s="98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</row>
    <row r="112" spans="1:30" ht="13" x14ac:dyDescent="0.15">
      <c r="A112" s="97"/>
      <c r="B112" s="97"/>
      <c r="C112" s="98"/>
      <c r="D112" s="97"/>
      <c r="E112" s="97"/>
      <c r="F112" s="98"/>
      <c r="G112" s="98"/>
      <c r="H112" s="98"/>
      <c r="I112" s="98"/>
      <c r="J112" s="98"/>
      <c r="K112" s="98"/>
      <c r="L112" s="98"/>
      <c r="M112" s="97"/>
      <c r="N112" s="98"/>
      <c r="O112" s="98"/>
      <c r="P112" s="97"/>
      <c r="Q112" s="98"/>
      <c r="R112" s="98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</row>
    <row r="113" spans="1:30" ht="13" x14ac:dyDescent="0.15">
      <c r="A113" s="97"/>
      <c r="B113" s="97"/>
      <c r="C113" s="98"/>
      <c r="D113" s="97"/>
      <c r="E113" s="97"/>
      <c r="F113" s="98"/>
      <c r="G113" s="98"/>
      <c r="H113" s="98"/>
      <c r="I113" s="98"/>
      <c r="J113" s="98"/>
      <c r="K113" s="98"/>
      <c r="L113" s="98"/>
      <c r="M113" s="97"/>
      <c r="N113" s="98"/>
      <c r="O113" s="98"/>
      <c r="P113" s="97"/>
      <c r="Q113" s="98"/>
      <c r="R113" s="98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</row>
    <row r="114" spans="1:30" ht="13" x14ac:dyDescent="0.15">
      <c r="A114" s="97"/>
      <c r="B114" s="97"/>
      <c r="C114" s="98"/>
      <c r="D114" s="97"/>
      <c r="E114" s="97"/>
      <c r="F114" s="98"/>
      <c r="G114" s="98"/>
      <c r="H114" s="98"/>
      <c r="I114" s="98"/>
      <c r="J114" s="98"/>
      <c r="K114" s="98"/>
      <c r="L114" s="98"/>
      <c r="M114" s="97"/>
      <c r="N114" s="98"/>
      <c r="O114" s="98"/>
      <c r="P114" s="97"/>
      <c r="Q114" s="98"/>
      <c r="R114" s="98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</row>
    <row r="115" spans="1:30" ht="13" x14ac:dyDescent="0.15">
      <c r="A115" s="97"/>
      <c r="B115" s="97"/>
      <c r="C115" s="98"/>
      <c r="D115" s="97"/>
      <c r="E115" s="97"/>
      <c r="F115" s="98"/>
      <c r="G115" s="98"/>
      <c r="H115" s="98"/>
      <c r="I115" s="98"/>
      <c r="J115" s="98"/>
      <c r="K115" s="98"/>
      <c r="L115" s="98"/>
      <c r="M115" s="97"/>
      <c r="N115" s="98"/>
      <c r="O115" s="98"/>
      <c r="P115" s="97"/>
      <c r="Q115" s="98"/>
      <c r="R115" s="98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</row>
    <row r="116" spans="1:30" ht="13" x14ac:dyDescent="0.15">
      <c r="A116" s="97"/>
      <c r="B116" s="97"/>
      <c r="C116" s="98"/>
      <c r="D116" s="97"/>
      <c r="E116" s="97"/>
      <c r="F116" s="98"/>
      <c r="G116" s="98"/>
      <c r="H116" s="98"/>
      <c r="I116" s="98"/>
      <c r="J116" s="98"/>
      <c r="K116" s="98"/>
      <c r="L116" s="98"/>
      <c r="M116" s="97"/>
      <c r="N116" s="98"/>
      <c r="O116" s="98"/>
      <c r="P116" s="97"/>
      <c r="Q116" s="98"/>
      <c r="R116" s="98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</row>
    <row r="117" spans="1:30" ht="13" x14ac:dyDescent="0.15">
      <c r="A117" s="97"/>
      <c r="B117" s="97"/>
      <c r="C117" s="98"/>
      <c r="D117" s="97"/>
      <c r="E117" s="97"/>
      <c r="F117" s="98"/>
      <c r="G117" s="98"/>
      <c r="H117" s="98"/>
      <c r="I117" s="98"/>
      <c r="J117" s="98"/>
      <c r="K117" s="98"/>
      <c r="L117" s="98"/>
      <c r="M117" s="97"/>
      <c r="N117" s="98"/>
      <c r="O117" s="98"/>
      <c r="P117" s="97"/>
      <c r="Q117" s="98"/>
      <c r="R117" s="98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</row>
    <row r="118" spans="1:30" ht="13" x14ac:dyDescent="0.15">
      <c r="A118" s="97"/>
      <c r="B118" s="97"/>
      <c r="C118" s="98"/>
      <c r="D118" s="97"/>
      <c r="E118" s="97"/>
      <c r="F118" s="98"/>
      <c r="G118" s="98"/>
      <c r="H118" s="98"/>
      <c r="I118" s="98"/>
      <c r="J118" s="98"/>
      <c r="K118" s="98"/>
      <c r="L118" s="98"/>
      <c r="M118" s="97"/>
      <c r="N118" s="98"/>
      <c r="O118" s="98"/>
      <c r="P118" s="97"/>
      <c r="Q118" s="98"/>
      <c r="R118" s="98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</row>
    <row r="119" spans="1:30" ht="13" x14ac:dyDescent="0.15">
      <c r="A119" s="97"/>
      <c r="B119" s="97"/>
      <c r="C119" s="98"/>
      <c r="D119" s="97"/>
      <c r="E119" s="97"/>
      <c r="F119" s="98"/>
      <c r="G119" s="98"/>
      <c r="H119" s="98"/>
      <c r="I119" s="98"/>
      <c r="J119" s="98"/>
      <c r="K119" s="98"/>
      <c r="L119" s="98"/>
      <c r="M119" s="97"/>
      <c r="N119" s="98"/>
      <c r="O119" s="98"/>
      <c r="P119" s="97"/>
      <c r="Q119" s="98"/>
      <c r="R119" s="98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</row>
    <row r="120" spans="1:30" ht="13" x14ac:dyDescent="0.15">
      <c r="A120" s="97"/>
      <c r="B120" s="97"/>
      <c r="C120" s="98"/>
      <c r="D120" s="97"/>
      <c r="E120" s="97"/>
      <c r="F120" s="98"/>
      <c r="G120" s="98"/>
      <c r="H120" s="98"/>
      <c r="I120" s="98"/>
      <c r="J120" s="98"/>
      <c r="K120" s="98"/>
      <c r="L120" s="98"/>
      <c r="M120" s="97"/>
      <c r="N120" s="98"/>
      <c r="O120" s="98"/>
      <c r="P120" s="97"/>
      <c r="Q120" s="98"/>
      <c r="R120" s="98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</row>
    <row r="121" spans="1:30" ht="13" x14ac:dyDescent="0.15">
      <c r="A121" s="97"/>
      <c r="B121" s="97"/>
      <c r="C121" s="98"/>
      <c r="D121" s="97"/>
      <c r="E121" s="97"/>
      <c r="F121" s="98"/>
      <c r="G121" s="98"/>
      <c r="H121" s="98"/>
      <c r="I121" s="98"/>
      <c r="J121" s="98"/>
      <c r="K121" s="98"/>
      <c r="L121" s="98"/>
      <c r="M121" s="97"/>
      <c r="N121" s="98"/>
      <c r="O121" s="98"/>
      <c r="P121" s="97"/>
      <c r="Q121" s="98"/>
      <c r="R121" s="98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</row>
    <row r="122" spans="1:30" ht="13" x14ac:dyDescent="0.15">
      <c r="A122" s="97"/>
      <c r="B122" s="97"/>
      <c r="C122" s="98"/>
      <c r="D122" s="97"/>
      <c r="E122" s="97"/>
      <c r="F122" s="98"/>
      <c r="G122" s="98"/>
      <c r="H122" s="98"/>
      <c r="I122" s="98"/>
      <c r="J122" s="98"/>
      <c r="K122" s="98"/>
      <c r="L122" s="98"/>
      <c r="M122" s="97"/>
      <c r="N122" s="98"/>
      <c r="O122" s="98"/>
      <c r="P122" s="97"/>
      <c r="Q122" s="98"/>
      <c r="R122" s="98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</row>
    <row r="123" spans="1:30" ht="13" x14ac:dyDescent="0.15">
      <c r="A123" s="97"/>
      <c r="B123" s="97"/>
      <c r="C123" s="98"/>
      <c r="D123" s="97"/>
      <c r="E123" s="97"/>
      <c r="F123" s="98"/>
      <c r="G123" s="98"/>
      <c r="H123" s="98"/>
      <c r="I123" s="98"/>
      <c r="J123" s="98"/>
      <c r="K123" s="98"/>
      <c r="L123" s="98"/>
      <c r="M123" s="97"/>
      <c r="N123" s="98"/>
      <c r="O123" s="98"/>
      <c r="P123" s="97"/>
      <c r="Q123" s="98"/>
      <c r="R123" s="98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</row>
    <row r="124" spans="1:30" ht="13" x14ac:dyDescent="0.15">
      <c r="A124" s="97"/>
      <c r="B124" s="97"/>
      <c r="C124" s="98"/>
      <c r="D124" s="97"/>
      <c r="E124" s="97"/>
      <c r="F124" s="98"/>
      <c r="G124" s="98"/>
      <c r="H124" s="98"/>
      <c r="I124" s="98"/>
      <c r="J124" s="98"/>
      <c r="K124" s="98"/>
      <c r="L124" s="98"/>
      <c r="M124" s="97"/>
      <c r="N124" s="98"/>
      <c r="O124" s="98"/>
      <c r="P124" s="97"/>
      <c r="Q124" s="98"/>
      <c r="R124" s="98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</row>
    <row r="125" spans="1:30" ht="13" x14ac:dyDescent="0.15">
      <c r="A125" s="97"/>
      <c r="B125" s="97"/>
      <c r="C125" s="98"/>
      <c r="D125" s="97"/>
      <c r="E125" s="97"/>
      <c r="F125" s="98"/>
      <c r="G125" s="98"/>
      <c r="H125" s="98"/>
      <c r="I125" s="98"/>
      <c r="J125" s="98"/>
      <c r="K125" s="98"/>
      <c r="L125" s="98"/>
      <c r="M125" s="97"/>
      <c r="N125" s="98"/>
      <c r="O125" s="98"/>
      <c r="P125" s="97"/>
      <c r="Q125" s="98"/>
      <c r="R125" s="98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</row>
    <row r="126" spans="1:30" ht="13" x14ac:dyDescent="0.15">
      <c r="A126" s="97"/>
      <c r="B126" s="97"/>
      <c r="C126" s="98"/>
      <c r="D126" s="97"/>
      <c r="E126" s="97"/>
      <c r="F126" s="98"/>
      <c r="G126" s="98"/>
      <c r="H126" s="98"/>
      <c r="I126" s="98"/>
      <c r="J126" s="98"/>
      <c r="K126" s="98"/>
      <c r="L126" s="98"/>
      <c r="M126" s="97"/>
      <c r="N126" s="98"/>
      <c r="O126" s="98"/>
      <c r="P126" s="97"/>
      <c r="Q126" s="98"/>
      <c r="R126" s="98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</row>
    <row r="127" spans="1:30" ht="13" x14ac:dyDescent="0.15">
      <c r="A127" s="97"/>
      <c r="B127" s="97"/>
      <c r="C127" s="98"/>
      <c r="D127" s="97"/>
      <c r="E127" s="97"/>
      <c r="F127" s="98"/>
      <c r="G127" s="98"/>
      <c r="H127" s="98"/>
      <c r="I127" s="98"/>
      <c r="J127" s="98"/>
      <c r="K127" s="98"/>
      <c r="L127" s="98"/>
      <c r="M127" s="97"/>
      <c r="N127" s="98"/>
      <c r="O127" s="98"/>
      <c r="P127" s="97"/>
      <c r="Q127" s="98"/>
      <c r="R127" s="98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</row>
    <row r="128" spans="1:30" ht="13" x14ac:dyDescent="0.15">
      <c r="A128" s="97"/>
      <c r="B128" s="97"/>
      <c r="C128" s="98"/>
      <c r="D128" s="97"/>
      <c r="E128" s="97"/>
      <c r="F128" s="98"/>
      <c r="G128" s="98"/>
      <c r="H128" s="98"/>
      <c r="I128" s="98"/>
      <c r="J128" s="98"/>
      <c r="K128" s="98"/>
      <c r="L128" s="98"/>
      <c r="M128" s="97"/>
      <c r="N128" s="98"/>
      <c r="O128" s="98"/>
      <c r="P128" s="97"/>
      <c r="Q128" s="98"/>
      <c r="R128" s="98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</row>
    <row r="129" spans="1:30" ht="13" x14ac:dyDescent="0.15">
      <c r="A129" s="97"/>
      <c r="B129" s="97"/>
      <c r="C129" s="98"/>
      <c r="D129" s="97"/>
      <c r="E129" s="97"/>
      <c r="F129" s="98"/>
      <c r="G129" s="98"/>
      <c r="H129" s="98"/>
      <c r="I129" s="98"/>
      <c r="J129" s="98"/>
      <c r="K129" s="98"/>
      <c r="L129" s="98"/>
      <c r="M129" s="97"/>
      <c r="N129" s="98"/>
      <c r="O129" s="98"/>
      <c r="P129" s="97"/>
      <c r="Q129" s="98"/>
      <c r="R129" s="98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</row>
    <row r="130" spans="1:30" ht="13" x14ac:dyDescent="0.15">
      <c r="A130" s="97"/>
      <c r="B130" s="97"/>
      <c r="C130" s="98"/>
      <c r="D130" s="97"/>
      <c r="E130" s="97"/>
      <c r="F130" s="98"/>
      <c r="G130" s="98"/>
      <c r="H130" s="98"/>
      <c r="I130" s="98"/>
      <c r="J130" s="98"/>
      <c r="K130" s="98"/>
      <c r="L130" s="98"/>
      <c r="M130" s="97"/>
      <c r="N130" s="98"/>
      <c r="O130" s="98"/>
      <c r="P130" s="97"/>
      <c r="Q130" s="98"/>
      <c r="R130" s="98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</row>
    <row r="131" spans="1:30" ht="13" x14ac:dyDescent="0.15">
      <c r="A131" s="97"/>
      <c r="B131" s="97"/>
      <c r="C131" s="98"/>
      <c r="D131" s="97"/>
      <c r="E131" s="97"/>
      <c r="F131" s="98"/>
      <c r="G131" s="98"/>
      <c r="H131" s="98"/>
      <c r="I131" s="98"/>
      <c r="J131" s="98"/>
      <c r="K131" s="98"/>
      <c r="L131" s="98"/>
      <c r="M131" s="97"/>
      <c r="N131" s="98"/>
      <c r="O131" s="98"/>
      <c r="P131" s="97"/>
      <c r="Q131" s="98"/>
      <c r="R131" s="98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</row>
    <row r="132" spans="1:30" ht="13" x14ac:dyDescent="0.15">
      <c r="A132" s="97"/>
      <c r="B132" s="97"/>
      <c r="C132" s="98"/>
      <c r="D132" s="97"/>
      <c r="E132" s="97"/>
      <c r="F132" s="98"/>
      <c r="G132" s="98"/>
      <c r="H132" s="98"/>
      <c r="I132" s="98"/>
      <c r="J132" s="98"/>
      <c r="K132" s="98"/>
      <c r="L132" s="98"/>
      <c r="M132" s="97"/>
      <c r="N132" s="98"/>
      <c r="O132" s="98"/>
      <c r="P132" s="97"/>
      <c r="Q132" s="98"/>
      <c r="R132" s="98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</row>
    <row r="133" spans="1:30" ht="13" x14ac:dyDescent="0.15">
      <c r="A133" s="97"/>
      <c r="B133" s="97"/>
      <c r="C133" s="98"/>
      <c r="D133" s="97"/>
      <c r="E133" s="97"/>
      <c r="F133" s="98"/>
      <c r="G133" s="98"/>
      <c r="H133" s="98"/>
      <c r="I133" s="98"/>
      <c r="J133" s="98"/>
      <c r="K133" s="98"/>
      <c r="L133" s="98"/>
      <c r="M133" s="97"/>
      <c r="N133" s="98"/>
      <c r="O133" s="98"/>
      <c r="P133" s="97"/>
      <c r="Q133" s="98"/>
      <c r="R133" s="98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</row>
    <row r="134" spans="1:30" ht="13" x14ac:dyDescent="0.15">
      <c r="A134" s="97"/>
      <c r="B134" s="97"/>
      <c r="C134" s="98"/>
      <c r="D134" s="97"/>
      <c r="E134" s="97"/>
      <c r="F134" s="98"/>
      <c r="G134" s="98"/>
      <c r="H134" s="98"/>
      <c r="I134" s="98"/>
      <c r="J134" s="98"/>
      <c r="K134" s="98"/>
      <c r="L134" s="98"/>
      <c r="M134" s="97"/>
      <c r="N134" s="98"/>
      <c r="O134" s="98"/>
      <c r="P134" s="97"/>
      <c r="Q134" s="98"/>
      <c r="R134" s="98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</row>
    <row r="135" spans="1:30" ht="13" x14ac:dyDescent="0.15">
      <c r="A135" s="97"/>
      <c r="B135" s="97"/>
      <c r="C135" s="98"/>
      <c r="D135" s="97"/>
      <c r="E135" s="97"/>
      <c r="F135" s="98"/>
      <c r="G135" s="98"/>
      <c r="H135" s="98"/>
      <c r="I135" s="98"/>
      <c r="J135" s="98"/>
      <c r="K135" s="98"/>
      <c r="L135" s="98"/>
      <c r="M135" s="97"/>
      <c r="N135" s="98"/>
      <c r="O135" s="98"/>
      <c r="P135" s="97"/>
      <c r="Q135" s="98"/>
      <c r="R135" s="98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</row>
    <row r="136" spans="1:30" ht="13" x14ac:dyDescent="0.15">
      <c r="A136" s="97"/>
      <c r="B136" s="97"/>
      <c r="C136" s="98"/>
      <c r="D136" s="97"/>
      <c r="E136" s="97"/>
      <c r="F136" s="98"/>
      <c r="G136" s="98"/>
      <c r="H136" s="98"/>
      <c r="I136" s="98"/>
      <c r="J136" s="98"/>
      <c r="K136" s="98"/>
      <c r="L136" s="98"/>
      <c r="M136" s="97"/>
      <c r="N136" s="98"/>
      <c r="O136" s="98"/>
      <c r="P136" s="97"/>
      <c r="Q136" s="98"/>
      <c r="R136" s="98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</row>
    <row r="137" spans="1:30" ht="13" x14ac:dyDescent="0.15">
      <c r="A137" s="97"/>
      <c r="B137" s="97"/>
      <c r="C137" s="98"/>
      <c r="D137" s="97"/>
      <c r="E137" s="97"/>
      <c r="F137" s="98"/>
      <c r="G137" s="98"/>
      <c r="H137" s="98"/>
      <c r="I137" s="98"/>
      <c r="J137" s="98"/>
      <c r="K137" s="98"/>
      <c r="L137" s="98"/>
      <c r="M137" s="97"/>
      <c r="N137" s="98"/>
      <c r="O137" s="98"/>
      <c r="P137" s="97"/>
      <c r="Q137" s="98"/>
      <c r="R137" s="98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</row>
    <row r="138" spans="1:30" ht="13" x14ac:dyDescent="0.15">
      <c r="A138" s="97"/>
      <c r="B138" s="97"/>
      <c r="C138" s="98"/>
      <c r="D138" s="97"/>
      <c r="E138" s="97"/>
      <c r="F138" s="98"/>
      <c r="G138" s="98"/>
      <c r="H138" s="98"/>
      <c r="I138" s="98"/>
      <c r="J138" s="98"/>
      <c r="K138" s="98"/>
      <c r="L138" s="98"/>
      <c r="M138" s="97"/>
      <c r="N138" s="98"/>
      <c r="O138" s="98"/>
      <c r="P138" s="97"/>
      <c r="Q138" s="98"/>
      <c r="R138" s="98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</row>
    <row r="139" spans="1:30" ht="13" x14ac:dyDescent="0.15">
      <c r="A139" s="97"/>
      <c r="B139" s="97"/>
      <c r="C139" s="98"/>
      <c r="D139" s="97"/>
      <c r="E139" s="97"/>
      <c r="F139" s="98"/>
      <c r="G139" s="98"/>
      <c r="H139" s="98"/>
      <c r="I139" s="98"/>
      <c r="J139" s="98"/>
      <c r="K139" s="98"/>
      <c r="L139" s="98"/>
      <c r="M139" s="97"/>
      <c r="N139" s="98"/>
      <c r="O139" s="98"/>
      <c r="P139" s="97"/>
      <c r="Q139" s="98"/>
      <c r="R139" s="98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</row>
    <row r="140" spans="1:30" ht="13" x14ac:dyDescent="0.15">
      <c r="A140" s="97"/>
      <c r="B140" s="97"/>
      <c r="C140" s="98"/>
      <c r="D140" s="97"/>
      <c r="E140" s="97"/>
      <c r="F140" s="98"/>
      <c r="G140" s="98"/>
      <c r="H140" s="98"/>
      <c r="I140" s="98"/>
      <c r="J140" s="98"/>
      <c r="K140" s="98"/>
      <c r="L140" s="98"/>
      <c r="M140" s="97"/>
      <c r="N140" s="98"/>
      <c r="O140" s="98"/>
      <c r="P140" s="97"/>
      <c r="Q140" s="98"/>
      <c r="R140" s="98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  <c r="AC140" s="97"/>
      <c r="AD140" s="97"/>
    </row>
    <row r="141" spans="1:30" ht="13" x14ac:dyDescent="0.15">
      <c r="A141" s="97"/>
      <c r="B141" s="97"/>
      <c r="C141" s="98"/>
      <c r="D141" s="97"/>
      <c r="E141" s="97"/>
      <c r="F141" s="98"/>
      <c r="G141" s="98"/>
      <c r="H141" s="98"/>
      <c r="I141" s="98"/>
      <c r="J141" s="98"/>
      <c r="K141" s="98"/>
      <c r="L141" s="98"/>
      <c r="M141" s="97"/>
      <c r="N141" s="98"/>
      <c r="O141" s="98"/>
      <c r="P141" s="97"/>
      <c r="Q141" s="98"/>
      <c r="R141" s="98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</row>
    <row r="142" spans="1:30" ht="13" x14ac:dyDescent="0.15">
      <c r="A142" s="97"/>
      <c r="B142" s="97"/>
      <c r="C142" s="98"/>
      <c r="D142" s="97"/>
      <c r="E142" s="97"/>
      <c r="F142" s="98"/>
      <c r="G142" s="98"/>
      <c r="H142" s="98"/>
      <c r="I142" s="98"/>
      <c r="J142" s="98"/>
      <c r="K142" s="98"/>
      <c r="L142" s="98"/>
      <c r="M142" s="97"/>
      <c r="N142" s="98"/>
      <c r="O142" s="98"/>
      <c r="P142" s="97"/>
      <c r="Q142" s="98"/>
      <c r="R142" s="98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</row>
    <row r="143" spans="1:30" ht="13" x14ac:dyDescent="0.15">
      <c r="A143" s="97"/>
      <c r="B143" s="97"/>
      <c r="C143" s="98"/>
      <c r="D143" s="97"/>
      <c r="E143" s="97"/>
      <c r="F143" s="98"/>
      <c r="G143" s="98"/>
      <c r="H143" s="98"/>
      <c r="I143" s="98"/>
      <c r="J143" s="98"/>
      <c r="K143" s="98"/>
      <c r="L143" s="98"/>
      <c r="M143" s="97"/>
      <c r="N143" s="98"/>
      <c r="O143" s="98"/>
      <c r="P143" s="97"/>
      <c r="Q143" s="98"/>
      <c r="R143" s="98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</row>
    <row r="144" spans="1:30" ht="13" x14ac:dyDescent="0.15">
      <c r="A144" s="97"/>
      <c r="B144" s="97"/>
      <c r="C144" s="98"/>
      <c r="D144" s="97"/>
      <c r="E144" s="97"/>
      <c r="F144" s="98"/>
      <c r="G144" s="98"/>
      <c r="H144" s="98"/>
      <c r="I144" s="98"/>
      <c r="J144" s="98"/>
      <c r="K144" s="98"/>
      <c r="L144" s="98"/>
      <c r="M144" s="97"/>
      <c r="N144" s="98"/>
      <c r="O144" s="98"/>
      <c r="P144" s="97"/>
      <c r="Q144" s="98"/>
      <c r="R144" s="98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</row>
    <row r="145" spans="1:30" ht="13" x14ac:dyDescent="0.15">
      <c r="A145" s="97"/>
      <c r="B145" s="97"/>
      <c r="C145" s="98"/>
      <c r="D145" s="97"/>
      <c r="E145" s="97"/>
      <c r="F145" s="98"/>
      <c r="G145" s="98"/>
      <c r="H145" s="98"/>
      <c r="I145" s="98"/>
      <c r="J145" s="98"/>
      <c r="K145" s="98"/>
      <c r="L145" s="98"/>
      <c r="M145" s="97"/>
      <c r="N145" s="98"/>
      <c r="O145" s="98"/>
      <c r="P145" s="97"/>
      <c r="Q145" s="98"/>
      <c r="R145" s="98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</row>
    <row r="146" spans="1:30" ht="13" x14ac:dyDescent="0.15">
      <c r="A146" s="97"/>
      <c r="B146" s="97"/>
      <c r="C146" s="98"/>
      <c r="D146" s="97"/>
      <c r="E146" s="97"/>
      <c r="F146" s="98"/>
      <c r="G146" s="98"/>
      <c r="H146" s="98"/>
      <c r="I146" s="98"/>
      <c r="J146" s="98"/>
      <c r="K146" s="98"/>
      <c r="L146" s="98"/>
      <c r="M146" s="97"/>
      <c r="N146" s="98"/>
      <c r="O146" s="98"/>
      <c r="P146" s="97"/>
      <c r="Q146" s="98"/>
      <c r="R146" s="98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</row>
    <row r="147" spans="1:30" ht="13" x14ac:dyDescent="0.15">
      <c r="A147" s="97"/>
      <c r="B147" s="97"/>
      <c r="C147" s="98"/>
      <c r="D147" s="97"/>
      <c r="E147" s="97"/>
      <c r="F147" s="98"/>
      <c r="G147" s="98"/>
      <c r="H147" s="98"/>
      <c r="I147" s="98"/>
      <c r="J147" s="98"/>
      <c r="K147" s="98"/>
      <c r="L147" s="98"/>
      <c r="M147" s="97"/>
      <c r="N147" s="98"/>
      <c r="O147" s="98"/>
      <c r="P147" s="97"/>
      <c r="Q147" s="98"/>
      <c r="R147" s="98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</row>
    <row r="148" spans="1:30" ht="13" x14ac:dyDescent="0.15">
      <c r="A148" s="97"/>
      <c r="B148" s="97"/>
      <c r="C148" s="98"/>
      <c r="D148" s="97"/>
      <c r="E148" s="97"/>
      <c r="F148" s="98"/>
      <c r="G148" s="98"/>
      <c r="H148" s="98"/>
      <c r="I148" s="98"/>
      <c r="J148" s="98"/>
      <c r="K148" s="98"/>
      <c r="L148" s="98"/>
      <c r="M148" s="97"/>
      <c r="N148" s="98"/>
      <c r="O148" s="98"/>
      <c r="P148" s="97"/>
      <c r="Q148" s="98"/>
      <c r="R148" s="98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</row>
    <row r="149" spans="1:30" ht="13" x14ac:dyDescent="0.15">
      <c r="A149" s="97"/>
      <c r="B149" s="97"/>
      <c r="C149" s="98"/>
      <c r="D149" s="97"/>
      <c r="E149" s="97"/>
      <c r="F149" s="98"/>
      <c r="G149" s="98"/>
      <c r="H149" s="98"/>
      <c r="I149" s="98"/>
      <c r="J149" s="98"/>
      <c r="K149" s="98"/>
      <c r="L149" s="98"/>
      <c r="M149" s="97"/>
      <c r="N149" s="98"/>
      <c r="O149" s="98"/>
      <c r="P149" s="97"/>
      <c r="Q149" s="98"/>
      <c r="R149" s="98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</row>
    <row r="150" spans="1:30" ht="13" x14ac:dyDescent="0.15">
      <c r="A150" s="97"/>
      <c r="B150" s="97"/>
      <c r="C150" s="98"/>
      <c r="D150" s="97"/>
      <c r="E150" s="97"/>
      <c r="F150" s="98"/>
      <c r="G150" s="98"/>
      <c r="H150" s="98"/>
      <c r="I150" s="98"/>
      <c r="J150" s="98"/>
      <c r="K150" s="98"/>
      <c r="L150" s="98"/>
      <c r="M150" s="97"/>
      <c r="N150" s="98"/>
      <c r="O150" s="98"/>
      <c r="P150" s="97"/>
      <c r="Q150" s="98"/>
      <c r="R150" s="98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</row>
    <row r="151" spans="1:30" ht="13" x14ac:dyDescent="0.15">
      <c r="A151" s="97"/>
      <c r="B151" s="97"/>
      <c r="C151" s="98"/>
      <c r="D151" s="97"/>
      <c r="E151" s="97"/>
      <c r="F151" s="98"/>
      <c r="G151" s="98"/>
      <c r="H151" s="98"/>
      <c r="I151" s="98"/>
      <c r="J151" s="98"/>
      <c r="K151" s="98"/>
      <c r="L151" s="98"/>
      <c r="M151" s="97"/>
      <c r="N151" s="98"/>
      <c r="O151" s="98"/>
      <c r="P151" s="97"/>
      <c r="Q151" s="98"/>
      <c r="R151" s="98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</row>
    <row r="152" spans="1:30" ht="13" x14ac:dyDescent="0.15">
      <c r="A152" s="97"/>
      <c r="B152" s="97"/>
      <c r="C152" s="98"/>
      <c r="D152" s="97"/>
      <c r="E152" s="97"/>
      <c r="F152" s="98"/>
      <c r="G152" s="98"/>
      <c r="H152" s="98"/>
      <c r="I152" s="98"/>
      <c r="J152" s="98"/>
      <c r="K152" s="98"/>
      <c r="L152" s="98"/>
      <c r="M152" s="97"/>
      <c r="N152" s="98"/>
      <c r="O152" s="98"/>
      <c r="P152" s="97"/>
      <c r="Q152" s="98"/>
      <c r="R152" s="98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</row>
    <row r="153" spans="1:30" ht="13" x14ac:dyDescent="0.15">
      <c r="A153" s="97"/>
      <c r="B153" s="97"/>
      <c r="C153" s="98"/>
      <c r="D153" s="97"/>
      <c r="E153" s="97"/>
      <c r="F153" s="98"/>
      <c r="G153" s="98"/>
      <c r="H153" s="98"/>
      <c r="I153" s="98"/>
      <c r="J153" s="98"/>
      <c r="K153" s="98"/>
      <c r="L153" s="98"/>
      <c r="M153" s="97"/>
      <c r="N153" s="98"/>
      <c r="O153" s="98"/>
      <c r="P153" s="97"/>
      <c r="Q153" s="98"/>
      <c r="R153" s="98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</row>
    <row r="154" spans="1:30" ht="13" x14ac:dyDescent="0.15">
      <c r="A154" s="97"/>
      <c r="B154" s="97"/>
      <c r="C154" s="98"/>
      <c r="D154" s="97"/>
      <c r="E154" s="97"/>
      <c r="F154" s="98"/>
      <c r="G154" s="98"/>
      <c r="H154" s="98"/>
      <c r="I154" s="98"/>
      <c r="J154" s="98"/>
      <c r="K154" s="98"/>
      <c r="L154" s="98"/>
      <c r="M154" s="97"/>
      <c r="N154" s="98"/>
      <c r="O154" s="98"/>
      <c r="P154" s="97"/>
      <c r="Q154" s="98"/>
      <c r="R154" s="98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</row>
    <row r="155" spans="1:30" ht="13" x14ac:dyDescent="0.15">
      <c r="A155" s="97"/>
      <c r="B155" s="97"/>
      <c r="C155" s="98"/>
      <c r="D155" s="97"/>
      <c r="E155" s="97"/>
      <c r="F155" s="98"/>
      <c r="G155" s="98"/>
      <c r="H155" s="98"/>
      <c r="I155" s="98"/>
      <c r="J155" s="98"/>
      <c r="K155" s="98"/>
      <c r="L155" s="98"/>
      <c r="M155" s="97"/>
      <c r="N155" s="98"/>
      <c r="O155" s="98"/>
      <c r="P155" s="97"/>
      <c r="Q155" s="98"/>
      <c r="R155" s="98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</row>
    <row r="156" spans="1:30" ht="13" x14ac:dyDescent="0.15">
      <c r="A156" s="97"/>
      <c r="B156" s="97"/>
      <c r="C156" s="98"/>
      <c r="D156" s="97"/>
      <c r="E156" s="97"/>
      <c r="F156" s="98"/>
      <c r="G156" s="98"/>
      <c r="H156" s="98"/>
      <c r="I156" s="98"/>
      <c r="J156" s="98"/>
      <c r="K156" s="98"/>
      <c r="L156" s="98"/>
      <c r="M156" s="97"/>
      <c r="N156" s="98"/>
      <c r="O156" s="98"/>
      <c r="P156" s="97"/>
      <c r="Q156" s="98"/>
      <c r="R156" s="98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</row>
    <row r="157" spans="1:30" ht="13" x14ac:dyDescent="0.15">
      <c r="A157" s="97"/>
      <c r="B157" s="97"/>
      <c r="C157" s="98"/>
      <c r="D157" s="97"/>
      <c r="E157" s="97"/>
      <c r="F157" s="98"/>
      <c r="G157" s="98"/>
      <c r="H157" s="98"/>
      <c r="I157" s="98"/>
      <c r="J157" s="98"/>
      <c r="K157" s="98"/>
      <c r="L157" s="98"/>
      <c r="M157" s="97"/>
      <c r="N157" s="98"/>
      <c r="O157" s="98"/>
      <c r="P157" s="97"/>
      <c r="Q157" s="98"/>
      <c r="R157" s="98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</row>
    <row r="158" spans="1:30" ht="13" x14ac:dyDescent="0.15">
      <c r="A158" s="97"/>
      <c r="B158" s="97"/>
      <c r="C158" s="98"/>
      <c r="D158" s="97"/>
      <c r="E158" s="97"/>
      <c r="F158" s="98"/>
      <c r="G158" s="98"/>
      <c r="H158" s="98"/>
      <c r="I158" s="98"/>
      <c r="J158" s="98"/>
      <c r="K158" s="98"/>
      <c r="L158" s="98"/>
      <c r="M158" s="97"/>
      <c r="N158" s="98"/>
      <c r="O158" s="98"/>
      <c r="P158" s="97"/>
      <c r="Q158" s="98"/>
      <c r="R158" s="98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</row>
    <row r="159" spans="1:30" ht="13" x14ac:dyDescent="0.15">
      <c r="A159" s="97"/>
      <c r="B159" s="97"/>
      <c r="C159" s="98"/>
      <c r="D159" s="97"/>
      <c r="E159" s="97"/>
      <c r="F159" s="98"/>
      <c r="G159" s="98"/>
      <c r="H159" s="98"/>
      <c r="I159" s="98"/>
      <c r="J159" s="98"/>
      <c r="K159" s="98"/>
      <c r="L159" s="98"/>
      <c r="M159" s="97"/>
      <c r="N159" s="98"/>
      <c r="O159" s="98"/>
      <c r="P159" s="97"/>
      <c r="Q159" s="98"/>
      <c r="R159" s="98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</row>
    <row r="160" spans="1:30" ht="13" x14ac:dyDescent="0.15">
      <c r="A160" s="97"/>
      <c r="B160" s="97"/>
      <c r="C160" s="98"/>
      <c r="D160" s="97"/>
      <c r="E160" s="97"/>
      <c r="F160" s="98"/>
      <c r="G160" s="98"/>
      <c r="H160" s="98"/>
      <c r="I160" s="98"/>
      <c r="J160" s="98"/>
      <c r="K160" s="98"/>
      <c r="L160" s="98"/>
      <c r="M160" s="97"/>
      <c r="N160" s="98"/>
      <c r="O160" s="98"/>
      <c r="P160" s="97"/>
      <c r="Q160" s="98"/>
      <c r="R160" s="98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</row>
    <row r="161" spans="1:30" ht="13" x14ac:dyDescent="0.15">
      <c r="A161" s="97"/>
      <c r="B161" s="97"/>
      <c r="C161" s="98"/>
      <c r="D161" s="97"/>
      <c r="E161" s="97"/>
      <c r="F161" s="98"/>
      <c r="G161" s="98"/>
      <c r="H161" s="98"/>
      <c r="I161" s="98"/>
      <c r="J161" s="98"/>
      <c r="K161" s="98"/>
      <c r="L161" s="98"/>
      <c r="M161" s="97"/>
      <c r="N161" s="98"/>
      <c r="O161" s="98"/>
      <c r="P161" s="97"/>
      <c r="Q161" s="98"/>
      <c r="R161" s="98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</row>
    <row r="162" spans="1:30" ht="13" x14ac:dyDescent="0.15">
      <c r="A162" s="97"/>
      <c r="B162" s="97"/>
      <c r="C162" s="98"/>
      <c r="D162" s="97"/>
      <c r="E162" s="97"/>
      <c r="F162" s="98"/>
      <c r="G162" s="98"/>
      <c r="H162" s="98"/>
      <c r="I162" s="98"/>
      <c r="J162" s="98"/>
      <c r="K162" s="98"/>
      <c r="L162" s="98"/>
      <c r="M162" s="97"/>
      <c r="N162" s="98"/>
      <c r="O162" s="98"/>
      <c r="P162" s="97"/>
      <c r="Q162" s="98"/>
      <c r="R162" s="98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</row>
    <row r="163" spans="1:30" ht="13" x14ac:dyDescent="0.15">
      <c r="A163" s="97"/>
      <c r="B163" s="97"/>
      <c r="C163" s="98"/>
      <c r="D163" s="97"/>
      <c r="E163" s="97"/>
      <c r="F163" s="98"/>
      <c r="G163" s="98"/>
      <c r="H163" s="98"/>
      <c r="I163" s="98"/>
      <c r="J163" s="98"/>
      <c r="K163" s="98"/>
      <c r="L163" s="98"/>
      <c r="M163" s="97"/>
      <c r="N163" s="98"/>
      <c r="O163" s="98"/>
      <c r="P163" s="97"/>
      <c r="Q163" s="98"/>
      <c r="R163" s="98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</row>
    <row r="164" spans="1:30" ht="13" x14ac:dyDescent="0.15">
      <c r="A164" s="97"/>
      <c r="B164" s="97"/>
      <c r="C164" s="98"/>
      <c r="D164" s="97"/>
      <c r="E164" s="97"/>
      <c r="F164" s="98"/>
      <c r="G164" s="98"/>
      <c r="H164" s="98"/>
      <c r="I164" s="98"/>
      <c r="J164" s="98"/>
      <c r="K164" s="98"/>
      <c r="L164" s="98"/>
      <c r="M164" s="97"/>
      <c r="N164" s="98"/>
      <c r="O164" s="98"/>
      <c r="P164" s="97"/>
      <c r="Q164" s="98"/>
      <c r="R164" s="98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</row>
    <row r="165" spans="1:30" ht="13" x14ac:dyDescent="0.15">
      <c r="A165" s="97"/>
      <c r="B165" s="97"/>
      <c r="C165" s="98"/>
      <c r="D165" s="97"/>
      <c r="E165" s="97"/>
      <c r="F165" s="98"/>
      <c r="G165" s="98"/>
      <c r="H165" s="98"/>
      <c r="I165" s="98"/>
      <c r="J165" s="98"/>
      <c r="K165" s="98"/>
      <c r="L165" s="98"/>
      <c r="M165" s="97"/>
      <c r="N165" s="98"/>
      <c r="O165" s="98"/>
      <c r="P165" s="97"/>
      <c r="Q165" s="98"/>
      <c r="R165" s="98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</row>
    <row r="166" spans="1:30" ht="13" x14ac:dyDescent="0.15">
      <c r="A166" s="97"/>
      <c r="B166" s="97"/>
      <c r="C166" s="98"/>
      <c r="D166" s="97"/>
      <c r="E166" s="97"/>
      <c r="F166" s="98"/>
      <c r="G166" s="98"/>
      <c r="H166" s="98"/>
      <c r="I166" s="98"/>
      <c r="J166" s="98"/>
      <c r="K166" s="98"/>
      <c r="L166" s="98"/>
      <c r="M166" s="97"/>
      <c r="N166" s="98"/>
      <c r="O166" s="98"/>
      <c r="P166" s="97"/>
      <c r="Q166" s="98"/>
      <c r="R166" s="98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</row>
    <row r="167" spans="1:30" ht="13" x14ac:dyDescent="0.15">
      <c r="A167" s="97"/>
      <c r="B167" s="97"/>
      <c r="C167" s="98"/>
      <c r="D167" s="97"/>
      <c r="E167" s="97"/>
      <c r="F167" s="98"/>
      <c r="G167" s="98"/>
      <c r="H167" s="98"/>
      <c r="I167" s="98"/>
      <c r="J167" s="98"/>
      <c r="K167" s="98"/>
      <c r="L167" s="98"/>
      <c r="M167" s="97"/>
      <c r="N167" s="98"/>
      <c r="O167" s="98"/>
      <c r="P167" s="97"/>
      <c r="Q167" s="98"/>
      <c r="R167" s="98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</row>
    <row r="168" spans="1:30" ht="13" x14ac:dyDescent="0.15">
      <c r="A168" s="97"/>
      <c r="B168" s="97"/>
      <c r="C168" s="98"/>
      <c r="D168" s="97"/>
      <c r="E168" s="97"/>
      <c r="F168" s="98"/>
      <c r="G168" s="98"/>
      <c r="H168" s="98"/>
      <c r="I168" s="98"/>
      <c r="J168" s="98"/>
      <c r="K168" s="98"/>
      <c r="L168" s="98"/>
      <c r="M168" s="97"/>
      <c r="N168" s="98"/>
      <c r="O168" s="98"/>
      <c r="P168" s="97"/>
      <c r="Q168" s="98"/>
      <c r="R168" s="98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</row>
    <row r="169" spans="1:30" ht="13" x14ac:dyDescent="0.15">
      <c r="A169" s="97"/>
      <c r="B169" s="97"/>
      <c r="C169" s="98"/>
      <c r="D169" s="97"/>
      <c r="E169" s="97"/>
      <c r="F169" s="98"/>
      <c r="G169" s="98"/>
      <c r="H169" s="98"/>
      <c r="I169" s="98"/>
      <c r="J169" s="98"/>
      <c r="K169" s="98"/>
      <c r="L169" s="98"/>
      <c r="M169" s="97"/>
      <c r="N169" s="98"/>
      <c r="O169" s="98"/>
      <c r="P169" s="97"/>
      <c r="Q169" s="98"/>
      <c r="R169" s="98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</row>
    <row r="170" spans="1:30" ht="13" x14ac:dyDescent="0.15">
      <c r="A170" s="97"/>
      <c r="B170" s="97"/>
      <c r="C170" s="98"/>
      <c r="D170" s="97"/>
      <c r="E170" s="97"/>
      <c r="F170" s="98"/>
      <c r="G170" s="98"/>
      <c r="H170" s="98"/>
      <c r="I170" s="98"/>
      <c r="J170" s="98"/>
      <c r="K170" s="98"/>
      <c r="L170" s="98"/>
      <c r="M170" s="97"/>
      <c r="N170" s="98"/>
      <c r="O170" s="98"/>
      <c r="P170" s="97"/>
      <c r="Q170" s="98"/>
      <c r="R170" s="98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</row>
    <row r="171" spans="1:30" ht="13" x14ac:dyDescent="0.15">
      <c r="A171" s="97"/>
      <c r="B171" s="97"/>
      <c r="C171" s="98"/>
      <c r="D171" s="97"/>
      <c r="E171" s="97"/>
      <c r="F171" s="98"/>
      <c r="G171" s="98"/>
      <c r="H171" s="98"/>
      <c r="I171" s="98"/>
      <c r="J171" s="98"/>
      <c r="K171" s="98"/>
      <c r="L171" s="98"/>
      <c r="M171" s="97"/>
      <c r="N171" s="98"/>
      <c r="O171" s="98"/>
      <c r="P171" s="97"/>
      <c r="Q171" s="98"/>
      <c r="R171" s="98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</row>
    <row r="172" spans="1:30" ht="13" x14ac:dyDescent="0.15">
      <c r="A172" s="97"/>
      <c r="B172" s="97"/>
      <c r="C172" s="98"/>
      <c r="D172" s="97"/>
      <c r="E172" s="97"/>
      <c r="F172" s="98"/>
      <c r="G172" s="98"/>
      <c r="H172" s="98"/>
      <c r="I172" s="98"/>
      <c r="J172" s="98"/>
      <c r="K172" s="98"/>
      <c r="L172" s="98"/>
      <c r="M172" s="97"/>
      <c r="N172" s="98"/>
      <c r="O172" s="98"/>
      <c r="P172" s="97"/>
      <c r="Q172" s="98"/>
      <c r="R172" s="98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</row>
    <row r="173" spans="1:30" ht="13" x14ac:dyDescent="0.15">
      <c r="A173" s="97"/>
      <c r="B173" s="97"/>
      <c r="C173" s="98"/>
      <c r="D173" s="97"/>
      <c r="E173" s="97"/>
      <c r="F173" s="98"/>
      <c r="G173" s="98"/>
      <c r="H173" s="98"/>
      <c r="I173" s="98"/>
      <c r="J173" s="98"/>
      <c r="K173" s="98"/>
      <c r="L173" s="98"/>
      <c r="M173" s="97"/>
      <c r="N173" s="98"/>
      <c r="O173" s="98"/>
      <c r="P173" s="97"/>
      <c r="Q173" s="98"/>
      <c r="R173" s="98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</row>
    <row r="174" spans="1:30" ht="13" x14ac:dyDescent="0.15">
      <c r="A174" s="97"/>
      <c r="B174" s="97"/>
      <c r="C174" s="98"/>
      <c r="D174" s="97"/>
      <c r="E174" s="97"/>
      <c r="F174" s="98"/>
      <c r="G174" s="98"/>
      <c r="H174" s="98"/>
      <c r="I174" s="98"/>
      <c r="J174" s="98"/>
      <c r="K174" s="98"/>
      <c r="L174" s="98"/>
      <c r="M174" s="97"/>
      <c r="N174" s="98"/>
      <c r="O174" s="98"/>
      <c r="P174" s="97"/>
      <c r="Q174" s="98"/>
      <c r="R174" s="98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</row>
    <row r="175" spans="1:30" ht="13" x14ac:dyDescent="0.15">
      <c r="A175" s="97"/>
      <c r="B175" s="97"/>
      <c r="C175" s="98"/>
      <c r="D175" s="97"/>
      <c r="E175" s="97"/>
      <c r="F175" s="98"/>
      <c r="G175" s="98"/>
      <c r="H175" s="98"/>
      <c r="I175" s="98"/>
      <c r="J175" s="98"/>
      <c r="K175" s="98"/>
      <c r="L175" s="98"/>
      <c r="M175" s="97"/>
      <c r="N175" s="98"/>
      <c r="O175" s="98"/>
      <c r="P175" s="97"/>
      <c r="Q175" s="98"/>
      <c r="R175" s="98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</row>
    <row r="176" spans="1:30" ht="13" x14ac:dyDescent="0.15">
      <c r="A176" s="97"/>
      <c r="B176" s="97"/>
      <c r="C176" s="98"/>
      <c r="D176" s="97"/>
      <c r="E176" s="97"/>
      <c r="F176" s="98"/>
      <c r="G176" s="98"/>
      <c r="H176" s="98"/>
      <c r="I176" s="98"/>
      <c r="J176" s="98"/>
      <c r="K176" s="98"/>
      <c r="L176" s="98"/>
      <c r="M176" s="97"/>
      <c r="N176" s="98"/>
      <c r="O176" s="98"/>
      <c r="P176" s="97"/>
      <c r="Q176" s="98"/>
      <c r="R176" s="98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</row>
    <row r="177" spans="1:30" ht="13" x14ac:dyDescent="0.15">
      <c r="A177" s="97"/>
      <c r="B177" s="97"/>
      <c r="C177" s="98"/>
      <c r="D177" s="97"/>
      <c r="E177" s="97"/>
      <c r="F177" s="98"/>
      <c r="G177" s="98"/>
      <c r="H177" s="98"/>
      <c r="I177" s="98"/>
      <c r="J177" s="98"/>
      <c r="K177" s="98"/>
      <c r="L177" s="98"/>
      <c r="M177" s="97"/>
      <c r="N177" s="98"/>
      <c r="O177" s="98"/>
      <c r="P177" s="97"/>
      <c r="Q177" s="98"/>
      <c r="R177" s="98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</row>
    <row r="178" spans="1:30" ht="13" x14ac:dyDescent="0.15">
      <c r="A178" s="97"/>
      <c r="B178" s="97"/>
      <c r="C178" s="98"/>
      <c r="D178" s="97"/>
      <c r="E178" s="97"/>
      <c r="F178" s="98"/>
      <c r="G178" s="98"/>
      <c r="H178" s="98"/>
      <c r="I178" s="98"/>
      <c r="J178" s="98"/>
      <c r="K178" s="98"/>
      <c r="L178" s="98"/>
      <c r="M178" s="97"/>
      <c r="N178" s="98"/>
      <c r="O178" s="98"/>
      <c r="P178" s="97"/>
      <c r="Q178" s="98"/>
      <c r="R178" s="98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</row>
    <row r="179" spans="1:30" ht="13" x14ac:dyDescent="0.15">
      <c r="A179" s="97"/>
      <c r="B179" s="97"/>
      <c r="C179" s="98"/>
      <c r="D179" s="97"/>
      <c r="E179" s="97"/>
      <c r="F179" s="98"/>
      <c r="G179" s="98"/>
      <c r="H179" s="98"/>
      <c r="I179" s="98"/>
      <c r="J179" s="98"/>
      <c r="K179" s="98"/>
      <c r="L179" s="98"/>
      <c r="M179" s="97"/>
      <c r="N179" s="98"/>
      <c r="O179" s="98"/>
      <c r="P179" s="97"/>
      <c r="Q179" s="98"/>
      <c r="R179" s="98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</row>
    <row r="180" spans="1:30" ht="13" x14ac:dyDescent="0.15">
      <c r="A180" s="97"/>
      <c r="B180" s="97"/>
      <c r="C180" s="98"/>
      <c r="D180" s="97"/>
      <c r="E180" s="97"/>
      <c r="F180" s="98"/>
      <c r="G180" s="98"/>
      <c r="H180" s="98"/>
      <c r="I180" s="98"/>
      <c r="J180" s="98"/>
      <c r="K180" s="98"/>
      <c r="L180" s="98"/>
      <c r="M180" s="97"/>
      <c r="N180" s="98"/>
      <c r="O180" s="98"/>
      <c r="P180" s="97"/>
      <c r="Q180" s="98"/>
      <c r="R180" s="98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</row>
    <row r="181" spans="1:30" ht="13" x14ac:dyDescent="0.15">
      <c r="A181" s="97"/>
      <c r="B181" s="97"/>
      <c r="C181" s="98"/>
      <c r="D181" s="97"/>
      <c r="E181" s="97"/>
      <c r="F181" s="98"/>
      <c r="G181" s="98"/>
      <c r="H181" s="98"/>
      <c r="I181" s="98"/>
      <c r="J181" s="98"/>
      <c r="K181" s="98"/>
      <c r="L181" s="98"/>
      <c r="M181" s="97"/>
      <c r="N181" s="98"/>
      <c r="O181" s="98"/>
      <c r="P181" s="97"/>
      <c r="Q181" s="98"/>
      <c r="R181" s="98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</row>
    <row r="182" spans="1:30" ht="13" x14ac:dyDescent="0.15">
      <c r="A182" s="97"/>
      <c r="B182" s="97"/>
      <c r="C182" s="98"/>
      <c r="D182" s="97"/>
      <c r="E182" s="97"/>
      <c r="F182" s="98"/>
      <c r="G182" s="98"/>
      <c r="H182" s="98"/>
      <c r="I182" s="98"/>
      <c r="J182" s="98"/>
      <c r="K182" s="98"/>
      <c r="L182" s="98"/>
      <c r="M182" s="97"/>
      <c r="N182" s="98"/>
      <c r="O182" s="98"/>
      <c r="P182" s="97"/>
      <c r="Q182" s="98"/>
      <c r="R182" s="98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</row>
    <row r="183" spans="1:30" ht="13" x14ac:dyDescent="0.15">
      <c r="A183" s="97"/>
      <c r="B183" s="97"/>
      <c r="C183" s="98"/>
      <c r="D183" s="97"/>
      <c r="E183" s="97"/>
      <c r="F183" s="98"/>
      <c r="G183" s="98"/>
      <c r="H183" s="98"/>
      <c r="I183" s="98"/>
      <c r="J183" s="98"/>
      <c r="K183" s="98"/>
      <c r="L183" s="98"/>
      <c r="M183" s="97"/>
      <c r="N183" s="98"/>
      <c r="O183" s="98"/>
      <c r="P183" s="97"/>
      <c r="Q183" s="98"/>
      <c r="R183" s="98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</row>
    <row r="184" spans="1:30" ht="13" x14ac:dyDescent="0.15">
      <c r="A184" s="97"/>
      <c r="B184" s="97"/>
      <c r="C184" s="98"/>
      <c r="D184" s="97"/>
      <c r="E184" s="97"/>
      <c r="F184" s="98"/>
      <c r="G184" s="98"/>
      <c r="H184" s="98"/>
      <c r="I184" s="98"/>
      <c r="J184" s="98"/>
      <c r="K184" s="98"/>
      <c r="L184" s="98"/>
      <c r="M184" s="97"/>
      <c r="N184" s="98"/>
      <c r="O184" s="98"/>
      <c r="P184" s="97"/>
      <c r="Q184" s="98"/>
      <c r="R184" s="98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</row>
    <row r="185" spans="1:30" ht="13" x14ac:dyDescent="0.15">
      <c r="A185" s="97"/>
      <c r="B185" s="97"/>
      <c r="C185" s="98"/>
      <c r="D185" s="97"/>
      <c r="E185" s="97"/>
      <c r="F185" s="98"/>
      <c r="G185" s="98"/>
      <c r="H185" s="98"/>
      <c r="I185" s="98"/>
      <c r="J185" s="98"/>
      <c r="K185" s="98"/>
      <c r="L185" s="98"/>
      <c r="M185" s="97"/>
      <c r="N185" s="98"/>
      <c r="O185" s="98"/>
      <c r="P185" s="97"/>
      <c r="Q185" s="98"/>
      <c r="R185" s="98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</row>
    <row r="186" spans="1:30" ht="13" x14ac:dyDescent="0.15">
      <c r="A186" s="97"/>
      <c r="B186" s="97"/>
      <c r="C186" s="98"/>
      <c r="D186" s="97"/>
      <c r="E186" s="97"/>
      <c r="F186" s="98"/>
      <c r="G186" s="98"/>
      <c r="H186" s="98"/>
      <c r="I186" s="98"/>
      <c r="J186" s="98"/>
      <c r="K186" s="98"/>
      <c r="L186" s="98"/>
      <c r="M186" s="97"/>
      <c r="N186" s="98"/>
      <c r="O186" s="98"/>
      <c r="P186" s="97"/>
      <c r="Q186" s="98"/>
      <c r="R186" s="98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</row>
    <row r="187" spans="1:30" ht="13" x14ac:dyDescent="0.15">
      <c r="A187" s="97"/>
      <c r="B187" s="97"/>
      <c r="C187" s="98"/>
      <c r="D187" s="97"/>
      <c r="E187" s="97"/>
      <c r="F187" s="98"/>
      <c r="G187" s="98"/>
      <c r="H187" s="98"/>
      <c r="I187" s="98"/>
      <c r="J187" s="98"/>
      <c r="K187" s="98"/>
      <c r="L187" s="98"/>
      <c r="M187" s="97"/>
      <c r="N187" s="98"/>
      <c r="O187" s="98"/>
      <c r="P187" s="97"/>
      <c r="Q187" s="98"/>
      <c r="R187" s="98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</row>
    <row r="188" spans="1:30" ht="13" x14ac:dyDescent="0.15">
      <c r="A188" s="97"/>
      <c r="B188" s="97"/>
      <c r="C188" s="98"/>
      <c r="D188" s="97"/>
      <c r="E188" s="97"/>
      <c r="F188" s="98"/>
      <c r="G188" s="98"/>
      <c r="H188" s="98"/>
      <c r="I188" s="98"/>
      <c r="J188" s="98"/>
      <c r="K188" s="98"/>
      <c r="L188" s="98"/>
      <c r="M188" s="97"/>
      <c r="N188" s="98"/>
      <c r="O188" s="98"/>
      <c r="P188" s="97"/>
      <c r="Q188" s="98"/>
      <c r="R188" s="98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</row>
    <row r="189" spans="1:30" ht="13" x14ac:dyDescent="0.15">
      <c r="A189" s="97"/>
      <c r="B189" s="97"/>
      <c r="C189" s="98"/>
      <c r="D189" s="97"/>
      <c r="E189" s="97"/>
      <c r="F189" s="98"/>
      <c r="G189" s="98"/>
      <c r="H189" s="98"/>
      <c r="I189" s="98"/>
      <c r="J189" s="98"/>
      <c r="K189" s="98"/>
      <c r="L189" s="98"/>
      <c r="M189" s="97"/>
      <c r="N189" s="98"/>
      <c r="O189" s="98"/>
      <c r="P189" s="97"/>
      <c r="Q189" s="98"/>
      <c r="R189" s="98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</row>
    <row r="190" spans="1:30" ht="13" x14ac:dyDescent="0.15">
      <c r="A190" s="97"/>
      <c r="B190" s="97"/>
      <c r="C190" s="98"/>
      <c r="D190" s="97"/>
      <c r="E190" s="97"/>
      <c r="F190" s="98"/>
      <c r="G190" s="98"/>
      <c r="H190" s="98"/>
      <c r="I190" s="98"/>
      <c r="J190" s="98"/>
      <c r="K190" s="98"/>
      <c r="L190" s="98"/>
      <c r="M190" s="97"/>
      <c r="N190" s="98"/>
      <c r="O190" s="98"/>
      <c r="P190" s="97"/>
      <c r="Q190" s="98"/>
      <c r="R190" s="98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</row>
    <row r="191" spans="1:30" ht="13" x14ac:dyDescent="0.15">
      <c r="A191" s="97"/>
      <c r="B191" s="97"/>
      <c r="C191" s="98"/>
      <c r="D191" s="97"/>
      <c r="E191" s="97"/>
      <c r="F191" s="98"/>
      <c r="G191" s="98"/>
      <c r="H191" s="98"/>
      <c r="I191" s="98"/>
      <c r="J191" s="98"/>
      <c r="K191" s="98"/>
      <c r="L191" s="98"/>
      <c r="M191" s="97"/>
      <c r="N191" s="98"/>
      <c r="O191" s="98"/>
      <c r="P191" s="97"/>
      <c r="Q191" s="98"/>
      <c r="R191" s="98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</row>
    <row r="192" spans="1:30" ht="13" x14ac:dyDescent="0.15">
      <c r="A192" s="97"/>
      <c r="B192" s="97"/>
      <c r="C192" s="98"/>
      <c r="D192" s="97"/>
      <c r="E192" s="97"/>
      <c r="F192" s="98"/>
      <c r="G192" s="98"/>
      <c r="H192" s="98"/>
      <c r="I192" s="98"/>
      <c r="J192" s="98"/>
      <c r="K192" s="98"/>
      <c r="L192" s="98"/>
      <c r="M192" s="97"/>
      <c r="N192" s="98"/>
      <c r="O192" s="98"/>
      <c r="P192" s="97"/>
      <c r="Q192" s="98"/>
      <c r="R192" s="98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</row>
    <row r="193" spans="1:30" ht="13" x14ac:dyDescent="0.15">
      <c r="A193" s="97"/>
      <c r="B193" s="97"/>
      <c r="C193" s="98"/>
      <c r="D193" s="97"/>
      <c r="E193" s="97"/>
      <c r="F193" s="98"/>
      <c r="G193" s="98"/>
      <c r="H193" s="98"/>
      <c r="I193" s="98"/>
      <c r="J193" s="98"/>
      <c r="K193" s="98"/>
      <c r="L193" s="98"/>
      <c r="M193" s="97"/>
      <c r="N193" s="98"/>
      <c r="O193" s="98"/>
      <c r="P193" s="97"/>
      <c r="Q193" s="98"/>
      <c r="R193" s="98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</row>
    <row r="194" spans="1:30" ht="13" x14ac:dyDescent="0.15">
      <c r="A194" s="97"/>
      <c r="B194" s="97"/>
      <c r="C194" s="98"/>
      <c r="D194" s="97"/>
      <c r="E194" s="97"/>
      <c r="F194" s="98"/>
      <c r="G194" s="98"/>
      <c r="H194" s="98"/>
      <c r="I194" s="98"/>
      <c r="J194" s="98"/>
      <c r="K194" s="98"/>
      <c r="L194" s="98"/>
      <c r="M194" s="97"/>
      <c r="N194" s="98"/>
      <c r="O194" s="98"/>
      <c r="P194" s="97"/>
      <c r="Q194" s="98"/>
      <c r="R194" s="98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</row>
    <row r="195" spans="1:30" ht="13" x14ac:dyDescent="0.15">
      <c r="A195" s="97"/>
      <c r="B195" s="97"/>
      <c r="C195" s="98"/>
      <c r="D195" s="97"/>
      <c r="E195" s="97"/>
      <c r="F195" s="98"/>
      <c r="G195" s="98"/>
      <c r="H195" s="98"/>
      <c r="I195" s="98"/>
      <c r="J195" s="98"/>
      <c r="K195" s="98"/>
      <c r="L195" s="98"/>
      <c r="M195" s="97"/>
      <c r="N195" s="98"/>
      <c r="O195" s="98"/>
      <c r="P195" s="97"/>
      <c r="Q195" s="98"/>
      <c r="R195" s="98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</row>
    <row r="196" spans="1:30" ht="13" x14ac:dyDescent="0.15">
      <c r="A196" s="97"/>
      <c r="B196" s="97"/>
      <c r="C196" s="98"/>
      <c r="D196" s="97"/>
      <c r="E196" s="97"/>
      <c r="F196" s="98"/>
      <c r="G196" s="98"/>
      <c r="H196" s="98"/>
      <c r="I196" s="98"/>
      <c r="J196" s="98"/>
      <c r="K196" s="98"/>
      <c r="L196" s="98"/>
      <c r="M196" s="97"/>
      <c r="N196" s="98"/>
      <c r="O196" s="98"/>
      <c r="P196" s="97"/>
      <c r="Q196" s="98"/>
      <c r="R196" s="98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</row>
    <row r="197" spans="1:30" ht="13" x14ac:dyDescent="0.15">
      <c r="A197" s="97"/>
      <c r="B197" s="97"/>
      <c r="C197" s="98"/>
      <c r="D197" s="97"/>
      <c r="E197" s="97"/>
      <c r="F197" s="98"/>
      <c r="G197" s="98"/>
      <c r="H197" s="98"/>
      <c r="I197" s="98"/>
      <c r="J197" s="98"/>
      <c r="K197" s="98"/>
      <c r="L197" s="98"/>
      <c r="M197" s="97"/>
      <c r="N197" s="98"/>
      <c r="O197" s="98"/>
      <c r="P197" s="97"/>
      <c r="Q197" s="98"/>
      <c r="R197" s="98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</row>
    <row r="198" spans="1:30" ht="13" x14ac:dyDescent="0.15">
      <c r="A198" s="97"/>
      <c r="B198" s="97"/>
      <c r="C198" s="98"/>
      <c r="D198" s="97"/>
      <c r="E198" s="97"/>
      <c r="F198" s="98"/>
      <c r="G198" s="98"/>
      <c r="H198" s="98"/>
      <c r="I198" s="98"/>
      <c r="J198" s="98"/>
      <c r="K198" s="98"/>
      <c r="L198" s="98"/>
      <c r="M198" s="97"/>
      <c r="N198" s="98"/>
      <c r="O198" s="98"/>
      <c r="P198" s="97"/>
      <c r="Q198" s="98"/>
      <c r="R198" s="98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</row>
    <row r="199" spans="1:30" ht="13" x14ac:dyDescent="0.15">
      <c r="A199" s="97"/>
      <c r="B199" s="97"/>
      <c r="C199" s="98"/>
      <c r="D199" s="97"/>
      <c r="E199" s="97"/>
      <c r="F199" s="98"/>
      <c r="G199" s="98"/>
      <c r="H199" s="98"/>
      <c r="I199" s="98"/>
      <c r="J199" s="98"/>
      <c r="K199" s="98"/>
      <c r="L199" s="98"/>
      <c r="M199" s="97"/>
      <c r="N199" s="98"/>
      <c r="O199" s="98"/>
      <c r="P199" s="97"/>
      <c r="Q199" s="98"/>
      <c r="R199" s="98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</row>
    <row r="200" spans="1:30" ht="13" x14ac:dyDescent="0.15">
      <c r="A200" s="97"/>
      <c r="B200" s="97"/>
      <c r="C200" s="98"/>
      <c r="D200" s="97"/>
      <c r="E200" s="97"/>
      <c r="F200" s="98"/>
      <c r="G200" s="98"/>
      <c r="H200" s="98"/>
      <c r="I200" s="98"/>
      <c r="J200" s="98"/>
      <c r="K200" s="98"/>
      <c r="L200" s="98"/>
      <c r="M200" s="97"/>
      <c r="N200" s="98"/>
      <c r="O200" s="98"/>
      <c r="P200" s="97"/>
      <c r="Q200" s="98"/>
      <c r="R200" s="98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</row>
    <row r="201" spans="1:30" ht="13" x14ac:dyDescent="0.15">
      <c r="A201" s="97"/>
      <c r="B201" s="97"/>
      <c r="C201" s="98"/>
      <c r="D201" s="97"/>
      <c r="E201" s="97"/>
      <c r="F201" s="98"/>
      <c r="G201" s="98"/>
      <c r="H201" s="98"/>
      <c r="I201" s="98"/>
      <c r="J201" s="98"/>
      <c r="K201" s="98"/>
      <c r="L201" s="98"/>
      <c r="M201" s="97"/>
      <c r="N201" s="98"/>
      <c r="O201" s="98"/>
      <c r="P201" s="97"/>
      <c r="Q201" s="98"/>
      <c r="R201" s="98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</row>
    <row r="202" spans="1:30" ht="13" x14ac:dyDescent="0.15">
      <c r="A202" s="97"/>
      <c r="B202" s="97"/>
      <c r="C202" s="98"/>
      <c r="D202" s="97"/>
      <c r="E202" s="97"/>
      <c r="F202" s="98"/>
      <c r="G202" s="98"/>
      <c r="H202" s="98"/>
      <c r="I202" s="98"/>
      <c r="J202" s="98"/>
      <c r="K202" s="98"/>
      <c r="L202" s="98"/>
      <c r="M202" s="97"/>
      <c r="N202" s="98"/>
      <c r="O202" s="98"/>
      <c r="P202" s="97"/>
      <c r="Q202" s="98"/>
      <c r="R202" s="98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</row>
    <row r="203" spans="1:30" ht="13" x14ac:dyDescent="0.15">
      <c r="A203" s="97"/>
      <c r="B203" s="97"/>
      <c r="C203" s="98"/>
      <c r="D203" s="97"/>
      <c r="E203" s="97"/>
      <c r="F203" s="98"/>
      <c r="G203" s="98"/>
      <c r="H203" s="98"/>
      <c r="I203" s="98"/>
      <c r="J203" s="98"/>
      <c r="K203" s="98"/>
      <c r="L203" s="98"/>
      <c r="M203" s="97"/>
      <c r="N203" s="98"/>
      <c r="O203" s="98"/>
      <c r="P203" s="97"/>
      <c r="Q203" s="98"/>
      <c r="R203" s="98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</row>
    <row r="204" spans="1:30" ht="13" x14ac:dyDescent="0.15">
      <c r="A204" s="97"/>
      <c r="B204" s="97"/>
      <c r="C204" s="98"/>
      <c r="D204" s="97"/>
      <c r="E204" s="97"/>
      <c r="F204" s="98"/>
      <c r="G204" s="98"/>
      <c r="H204" s="98"/>
      <c r="I204" s="98"/>
      <c r="J204" s="98"/>
      <c r="K204" s="98"/>
      <c r="L204" s="98"/>
      <c r="M204" s="97"/>
      <c r="N204" s="98"/>
      <c r="O204" s="98"/>
      <c r="P204" s="97"/>
      <c r="Q204" s="98"/>
      <c r="R204" s="98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</row>
    <row r="205" spans="1:30" ht="13" x14ac:dyDescent="0.15">
      <c r="A205" s="97"/>
      <c r="B205" s="97"/>
      <c r="C205" s="98"/>
      <c r="D205" s="97"/>
      <c r="E205" s="97"/>
      <c r="F205" s="98"/>
      <c r="G205" s="98"/>
      <c r="H205" s="98"/>
      <c r="I205" s="98"/>
      <c r="J205" s="98"/>
      <c r="K205" s="98"/>
      <c r="L205" s="98"/>
      <c r="M205" s="97"/>
      <c r="N205" s="98"/>
      <c r="O205" s="98"/>
      <c r="P205" s="97"/>
      <c r="Q205" s="98"/>
      <c r="R205" s="98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</row>
    <row r="206" spans="1:30" ht="13" x14ac:dyDescent="0.15">
      <c r="A206" s="97"/>
      <c r="B206" s="97"/>
      <c r="C206" s="98"/>
      <c r="D206" s="97"/>
      <c r="E206" s="97"/>
      <c r="F206" s="98"/>
      <c r="G206" s="98"/>
      <c r="H206" s="98"/>
      <c r="I206" s="98"/>
      <c r="J206" s="98"/>
      <c r="K206" s="98"/>
      <c r="L206" s="98"/>
      <c r="M206" s="97"/>
      <c r="N206" s="98"/>
      <c r="O206" s="98"/>
      <c r="P206" s="97"/>
      <c r="Q206" s="98"/>
      <c r="R206" s="98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</row>
    <row r="207" spans="1:30" ht="13" x14ac:dyDescent="0.15">
      <c r="A207" s="97"/>
      <c r="B207" s="97"/>
      <c r="C207" s="98"/>
      <c r="D207" s="97"/>
      <c r="E207" s="97"/>
      <c r="F207" s="98"/>
      <c r="G207" s="98"/>
      <c r="H207" s="98"/>
      <c r="I207" s="98"/>
      <c r="J207" s="98"/>
      <c r="K207" s="98"/>
      <c r="L207" s="98"/>
      <c r="M207" s="97"/>
      <c r="N207" s="98"/>
      <c r="O207" s="98"/>
      <c r="P207" s="97"/>
      <c r="Q207" s="98"/>
      <c r="R207" s="98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</row>
    <row r="208" spans="1:30" ht="13" x14ac:dyDescent="0.15">
      <c r="A208" s="97"/>
      <c r="B208" s="97"/>
      <c r="C208" s="98"/>
      <c r="D208" s="97"/>
      <c r="E208" s="97"/>
      <c r="F208" s="98"/>
      <c r="G208" s="98"/>
      <c r="H208" s="98"/>
      <c r="I208" s="98"/>
      <c r="J208" s="98"/>
      <c r="K208" s="98"/>
      <c r="L208" s="98"/>
      <c r="M208" s="97"/>
      <c r="N208" s="98"/>
      <c r="O208" s="98"/>
      <c r="P208" s="97"/>
      <c r="Q208" s="98"/>
      <c r="R208" s="98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</row>
    <row r="209" spans="1:30" ht="13" x14ac:dyDescent="0.15">
      <c r="A209" s="97"/>
      <c r="B209" s="97"/>
      <c r="C209" s="98"/>
      <c r="D209" s="97"/>
      <c r="E209" s="97"/>
      <c r="F209" s="98"/>
      <c r="G209" s="98"/>
      <c r="H209" s="98"/>
      <c r="I209" s="98"/>
      <c r="J209" s="98"/>
      <c r="K209" s="98"/>
      <c r="L209" s="98"/>
      <c r="M209" s="97"/>
      <c r="N209" s="98"/>
      <c r="O209" s="98"/>
      <c r="P209" s="97"/>
      <c r="Q209" s="98"/>
      <c r="R209" s="98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</row>
    <row r="210" spans="1:30" ht="13" x14ac:dyDescent="0.15">
      <c r="A210" s="97"/>
      <c r="B210" s="97"/>
      <c r="C210" s="98"/>
      <c r="D210" s="97"/>
      <c r="E210" s="97"/>
      <c r="F210" s="98"/>
      <c r="G210" s="98"/>
      <c r="H210" s="98"/>
      <c r="I210" s="98"/>
      <c r="J210" s="98"/>
      <c r="K210" s="98"/>
      <c r="L210" s="98"/>
      <c r="M210" s="97"/>
      <c r="N210" s="98"/>
      <c r="O210" s="98"/>
      <c r="P210" s="97"/>
      <c r="Q210" s="98"/>
      <c r="R210" s="98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</row>
    <row r="211" spans="1:30" ht="13" x14ac:dyDescent="0.15">
      <c r="A211" s="97"/>
      <c r="B211" s="97"/>
      <c r="C211" s="98"/>
      <c r="D211" s="97"/>
      <c r="E211" s="97"/>
      <c r="F211" s="98"/>
      <c r="G211" s="98"/>
      <c r="H211" s="98"/>
      <c r="I211" s="98"/>
      <c r="J211" s="98"/>
      <c r="K211" s="98"/>
      <c r="L211" s="98"/>
      <c r="M211" s="97"/>
      <c r="N211" s="98"/>
      <c r="O211" s="98"/>
      <c r="P211" s="97"/>
      <c r="Q211" s="98"/>
      <c r="R211" s="98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</row>
    <row r="212" spans="1:30" ht="13" x14ac:dyDescent="0.15">
      <c r="A212" s="97"/>
      <c r="B212" s="97"/>
      <c r="C212" s="98"/>
      <c r="D212" s="97"/>
      <c r="E212" s="97"/>
      <c r="F212" s="98"/>
      <c r="G212" s="98"/>
      <c r="H212" s="98"/>
      <c r="I212" s="98"/>
      <c r="J212" s="98"/>
      <c r="K212" s="98"/>
      <c r="L212" s="98"/>
      <c r="M212" s="97"/>
      <c r="N212" s="98"/>
      <c r="O212" s="98"/>
      <c r="P212" s="97"/>
      <c r="Q212" s="98"/>
      <c r="R212" s="98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</row>
    <row r="213" spans="1:30" ht="13" x14ac:dyDescent="0.15">
      <c r="A213" s="97"/>
      <c r="B213" s="97"/>
      <c r="C213" s="98"/>
      <c r="D213" s="97"/>
      <c r="E213" s="97"/>
      <c r="F213" s="98"/>
      <c r="G213" s="98"/>
      <c r="H213" s="98"/>
      <c r="I213" s="98"/>
      <c r="J213" s="98"/>
      <c r="K213" s="98"/>
      <c r="L213" s="98"/>
      <c r="M213" s="97"/>
      <c r="N213" s="98"/>
      <c r="O213" s="98"/>
      <c r="P213" s="97"/>
      <c r="Q213" s="98"/>
      <c r="R213" s="98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</row>
    <row r="214" spans="1:30" ht="13" x14ac:dyDescent="0.15">
      <c r="A214" s="97"/>
      <c r="B214" s="97"/>
      <c r="C214" s="98"/>
      <c r="D214" s="97"/>
      <c r="E214" s="97"/>
      <c r="F214" s="98"/>
      <c r="G214" s="98"/>
      <c r="H214" s="98"/>
      <c r="I214" s="98"/>
      <c r="J214" s="98"/>
      <c r="K214" s="98"/>
      <c r="L214" s="98"/>
      <c r="M214" s="97"/>
      <c r="N214" s="98"/>
      <c r="O214" s="98"/>
      <c r="P214" s="97"/>
      <c r="Q214" s="98"/>
      <c r="R214" s="98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</row>
    <row r="215" spans="1:30" ht="13" x14ac:dyDescent="0.15">
      <c r="A215" s="97"/>
      <c r="B215" s="97"/>
      <c r="C215" s="98"/>
      <c r="D215" s="97"/>
      <c r="E215" s="97"/>
      <c r="F215" s="98"/>
      <c r="G215" s="98"/>
      <c r="H215" s="98"/>
      <c r="I215" s="98"/>
      <c r="J215" s="98"/>
      <c r="K215" s="98"/>
      <c r="L215" s="98"/>
      <c r="M215" s="97"/>
      <c r="N215" s="98"/>
      <c r="O215" s="98"/>
      <c r="P215" s="97"/>
      <c r="Q215" s="98"/>
      <c r="R215" s="98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</row>
    <row r="216" spans="1:30" ht="13" x14ac:dyDescent="0.15">
      <c r="A216" s="97"/>
      <c r="B216" s="97"/>
      <c r="C216" s="98"/>
      <c r="D216" s="97"/>
      <c r="E216" s="97"/>
      <c r="F216" s="98"/>
      <c r="G216" s="98"/>
      <c r="H216" s="98"/>
      <c r="I216" s="98"/>
      <c r="J216" s="98"/>
      <c r="K216" s="98"/>
      <c r="L216" s="98"/>
      <c r="M216" s="97"/>
      <c r="N216" s="98"/>
      <c r="O216" s="98"/>
      <c r="P216" s="97"/>
      <c r="Q216" s="98"/>
      <c r="R216" s="98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</row>
    <row r="217" spans="1:30" ht="13" x14ac:dyDescent="0.15">
      <c r="A217" s="97"/>
      <c r="B217" s="97"/>
      <c r="C217" s="98"/>
      <c r="D217" s="97"/>
      <c r="E217" s="97"/>
      <c r="F217" s="98"/>
      <c r="G217" s="98"/>
      <c r="H217" s="98"/>
      <c r="I217" s="98"/>
      <c r="J217" s="98"/>
      <c r="K217" s="98"/>
      <c r="L217" s="98"/>
      <c r="M217" s="97"/>
      <c r="N217" s="98"/>
      <c r="O217" s="98"/>
      <c r="P217" s="97"/>
      <c r="Q217" s="98"/>
      <c r="R217" s="98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</row>
    <row r="218" spans="1:30" ht="13" x14ac:dyDescent="0.15">
      <c r="A218" s="97"/>
      <c r="B218" s="97"/>
      <c r="C218" s="98"/>
      <c r="D218" s="97"/>
      <c r="E218" s="97"/>
      <c r="F218" s="98"/>
      <c r="G218" s="98"/>
      <c r="H218" s="98"/>
      <c r="I218" s="98"/>
      <c r="J218" s="98"/>
      <c r="K218" s="98"/>
      <c r="L218" s="98"/>
      <c r="M218" s="97"/>
      <c r="N218" s="98"/>
      <c r="O218" s="98"/>
      <c r="P218" s="97"/>
      <c r="Q218" s="98"/>
      <c r="R218" s="98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</row>
    <row r="219" spans="1:30" ht="13" x14ac:dyDescent="0.15">
      <c r="A219" s="97"/>
      <c r="B219" s="97"/>
      <c r="C219" s="98"/>
      <c r="D219" s="97"/>
      <c r="E219" s="97"/>
      <c r="F219" s="98"/>
      <c r="G219" s="98"/>
      <c r="H219" s="98"/>
      <c r="I219" s="98"/>
      <c r="J219" s="98"/>
      <c r="K219" s="98"/>
      <c r="L219" s="98"/>
      <c r="M219" s="97"/>
      <c r="N219" s="98"/>
      <c r="O219" s="98"/>
      <c r="P219" s="97"/>
      <c r="Q219" s="98"/>
      <c r="R219" s="98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</row>
    <row r="220" spans="1:30" ht="13" x14ac:dyDescent="0.15">
      <c r="A220" s="97"/>
      <c r="B220" s="97"/>
      <c r="C220" s="98"/>
      <c r="D220" s="97"/>
      <c r="E220" s="97"/>
      <c r="F220" s="98"/>
      <c r="G220" s="98"/>
      <c r="H220" s="98"/>
      <c r="I220" s="98"/>
      <c r="J220" s="98"/>
      <c r="K220" s="98"/>
      <c r="L220" s="98"/>
      <c r="M220" s="97"/>
      <c r="N220" s="98"/>
      <c r="O220" s="98"/>
      <c r="P220" s="97"/>
      <c r="Q220" s="98"/>
      <c r="R220" s="98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</row>
    <row r="221" spans="1:30" ht="13" x14ac:dyDescent="0.15">
      <c r="A221" s="97"/>
      <c r="B221" s="97"/>
      <c r="C221" s="98"/>
      <c r="D221" s="97"/>
      <c r="E221" s="97"/>
      <c r="F221" s="98"/>
      <c r="G221" s="98"/>
      <c r="H221" s="98"/>
      <c r="I221" s="98"/>
      <c r="J221" s="98"/>
      <c r="K221" s="98"/>
      <c r="L221" s="98"/>
      <c r="M221" s="97"/>
      <c r="N221" s="98"/>
      <c r="O221" s="98"/>
      <c r="P221" s="97"/>
      <c r="Q221" s="98"/>
      <c r="R221" s="98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</row>
    <row r="222" spans="1:30" ht="13" x14ac:dyDescent="0.15">
      <c r="A222" s="97"/>
      <c r="B222" s="97"/>
      <c r="C222" s="98"/>
      <c r="D222" s="97"/>
      <c r="E222" s="97"/>
      <c r="F222" s="98"/>
      <c r="G222" s="98"/>
      <c r="H222" s="98"/>
      <c r="I222" s="98"/>
      <c r="J222" s="98"/>
      <c r="K222" s="98"/>
      <c r="L222" s="98"/>
      <c r="M222" s="97"/>
      <c r="N222" s="98"/>
      <c r="O222" s="98"/>
      <c r="P222" s="97"/>
      <c r="Q222" s="98"/>
      <c r="R222" s="98"/>
      <c r="S222" s="97"/>
      <c r="T222" s="97"/>
      <c r="U222" s="97"/>
      <c r="V222" s="97"/>
      <c r="W222" s="97"/>
      <c r="X222" s="97"/>
      <c r="Y222" s="97"/>
      <c r="Z222" s="97"/>
      <c r="AA222" s="97"/>
      <c r="AB222" s="97"/>
      <c r="AC222" s="97"/>
      <c r="AD222" s="97"/>
    </row>
    <row r="223" spans="1:30" ht="13" x14ac:dyDescent="0.15">
      <c r="A223" s="97"/>
      <c r="B223" s="97"/>
      <c r="C223" s="98"/>
      <c r="D223" s="97"/>
      <c r="E223" s="97"/>
      <c r="F223" s="98"/>
      <c r="G223" s="98"/>
      <c r="H223" s="98"/>
      <c r="I223" s="98"/>
      <c r="J223" s="98"/>
      <c r="K223" s="98"/>
      <c r="L223" s="98"/>
      <c r="M223" s="97"/>
      <c r="N223" s="98"/>
      <c r="O223" s="98"/>
      <c r="P223" s="97"/>
      <c r="Q223" s="98"/>
      <c r="R223" s="98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</row>
    <row r="224" spans="1:30" ht="13" x14ac:dyDescent="0.15">
      <c r="A224" s="97"/>
      <c r="B224" s="97"/>
      <c r="C224" s="98"/>
      <c r="D224" s="97"/>
      <c r="E224" s="97"/>
      <c r="F224" s="98"/>
      <c r="G224" s="98"/>
      <c r="H224" s="98"/>
      <c r="I224" s="98"/>
      <c r="J224" s="98"/>
      <c r="K224" s="98"/>
      <c r="L224" s="98"/>
      <c r="M224" s="97"/>
      <c r="N224" s="98"/>
      <c r="O224" s="98"/>
      <c r="P224" s="97"/>
      <c r="Q224" s="98"/>
      <c r="R224" s="98"/>
      <c r="S224" s="97"/>
      <c r="T224" s="97"/>
      <c r="U224" s="97"/>
      <c r="V224" s="97"/>
      <c r="W224" s="97"/>
      <c r="X224" s="97"/>
      <c r="Y224" s="97"/>
      <c r="Z224" s="97"/>
      <c r="AA224" s="97"/>
      <c r="AB224" s="97"/>
      <c r="AC224" s="97"/>
      <c r="AD224" s="97"/>
    </row>
    <row r="225" spans="1:30" ht="13" x14ac:dyDescent="0.15">
      <c r="A225" s="97"/>
      <c r="B225" s="97"/>
      <c r="C225" s="98"/>
      <c r="D225" s="97"/>
      <c r="E225" s="97"/>
      <c r="F225" s="98"/>
      <c r="G225" s="98"/>
      <c r="H225" s="98"/>
      <c r="I225" s="98"/>
      <c r="J225" s="98"/>
      <c r="K225" s="98"/>
      <c r="L225" s="98"/>
      <c r="M225" s="97"/>
      <c r="N225" s="98"/>
      <c r="O225" s="98"/>
      <c r="P225" s="97"/>
      <c r="Q225" s="98"/>
      <c r="R225" s="98"/>
      <c r="S225" s="97"/>
      <c r="T225" s="97"/>
      <c r="U225" s="97"/>
      <c r="V225" s="97"/>
      <c r="W225" s="97"/>
      <c r="X225" s="97"/>
      <c r="Y225" s="97"/>
      <c r="Z225" s="97"/>
      <c r="AA225" s="97"/>
      <c r="AB225" s="97"/>
      <c r="AC225" s="97"/>
      <c r="AD225" s="97"/>
    </row>
    <row r="226" spans="1:30" ht="13" x14ac:dyDescent="0.15">
      <c r="A226" s="97"/>
      <c r="B226" s="97"/>
      <c r="C226" s="98"/>
      <c r="D226" s="97"/>
      <c r="E226" s="97"/>
      <c r="F226" s="98"/>
      <c r="G226" s="98"/>
      <c r="H226" s="98"/>
      <c r="I226" s="98"/>
      <c r="J226" s="98"/>
      <c r="K226" s="98"/>
      <c r="L226" s="98"/>
      <c r="M226" s="97"/>
      <c r="N226" s="98"/>
      <c r="O226" s="98"/>
      <c r="P226" s="97"/>
      <c r="Q226" s="98"/>
      <c r="R226" s="98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</row>
    <row r="227" spans="1:30" ht="13" x14ac:dyDescent="0.15">
      <c r="A227" s="97"/>
      <c r="B227" s="97"/>
      <c r="C227" s="98"/>
      <c r="D227" s="97"/>
      <c r="E227" s="97"/>
      <c r="F227" s="98"/>
      <c r="G227" s="98"/>
      <c r="H227" s="98"/>
      <c r="I227" s="98"/>
      <c r="J227" s="98"/>
      <c r="K227" s="98"/>
      <c r="L227" s="98"/>
      <c r="M227" s="97"/>
      <c r="N227" s="98"/>
      <c r="O227" s="98"/>
      <c r="P227" s="97"/>
      <c r="Q227" s="98"/>
      <c r="R227" s="98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</row>
    <row r="228" spans="1:30" ht="13" x14ac:dyDescent="0.15">
      <c r="A228" s="97"/>
      <c r="B228" s="97"/>
      <c r="C228" s="98"/>
      <c r="D228" s="97"/>
      <c r="E228" s="97"/>
      <c r="F228" s="98"/>
      <c r="G228" s="98"/>
      <c r="H228" s="98"/>
      <c r="I228" s="98"/>
      <c r="J228" s="98"/>
      <c r="K228" s="98"/>
      <c r="L228" s="98"/>
      <c r="M228" s="97"/>
      <c r="N228" s="98"/>
      <c r="O228" s="98"/>
      <c r="P228" s="97"/>
      <c r="Q228" s="98"/>
      <c r="R228" s="98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</row>
    <row r="229" spans="1:30" ht="13" x14ac:dyDescent="0.15">
      <c r="A229" s="97"/>
      <c r="B229" s="97"/>
      <c r="C229" s="98"/>
      <c r="D229" s="97"/>
      <c r="E229" s="97"/>
      <c r="F229" s="98"/>
      <c r="G229" s="98"/>
      <c r="H229" s="98"/>
      <c r="I229" s="98"/>
      <c r="J229" s="98"/>
      <c r="K229" s="98"/>
      <c r="L229" s="98"/>
      <c r="M229" s="97"/>
      <c r="N229" s="98"/>
      <c r="O229" s="98"/>
      <c r="P229" s="97"/>
      <c r="Q229" s="98"/>
      <c r="R229" s="98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</row>
    <row r="230" spans="1:30" ht="13" x14ac:dyDescent="0.15">
      <c r="A230" s="97"/>
      <c r="B230" s="97"/>
      <c r="C230" s="98"/>
      <c r="D230" s="97"/>
      <c r="E230" s="97"/>
      <c r="F230" s="98"/>
      <c r="G230" s="98"/>
      <c r="H230" s="98"/>
      <c r="I230" s="98"/>
      <c r="J230" s="98"/>
      <c r="K230" s="98"/>
      <c r="L230" s="98"/>
      <c r="M230" s="97"/>
      <c r="N230" s="98"/>
      <c r="O230" s="98"/>
      <c r="P230" s="97"/>
      <c r="Q230" s="98"/>
      <c r="R230" s="98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</row>
    <row r="231" spans="1:30" ht="13" x14ac:dyDescent="0.15">
      <c r="A231" s="97"/>
      <c r="B231" s="97"/>
      <c r="C231" s="98"/>
      <c r="D231" s="97"/>
      <c r="E231" s="97"/>
      <c r="F231" s="98"/>
      <c r="G231" s="98"/>
      <c r="H231" s="98"/>
      <c r="I231" s="98"/>
      <c r="J231" s="98"/>
      <c r="K231" s="98"/>
      <c r="L231" s="98"/>
      <c r="M231" s="97"/>
      <c r="N231" s="98"/>
      <c r="O231" s="98"/>
      <c r="P231" s="97"/>
      <c r="Q231" s="98"/>
      <c r="R231" s="98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</row>
    <row r="232" spans="1:30" ht="13" x14ac:dyDescent="0.15">
      <c r="A232" s="97"/>
      <c r="B232" s="97"/>
      <c r="C232" s="98"/>
      <c r="D232" s="97"/>
      <c r="E232" s="97"/>
      <c r="F232" s="98"/>
      <c r="G232" s="98"/>
      <c r="H232" s="98"/>
      <c r="I232" s="98"/>
      <c r="J232" s="98"/>
      <c r="K232" s="98"/>
      <c r="L232" s="98"/>
      <c r="M232" s="97"/>
      <c r="N232" s="98"/>
      <c r="O232" s="98"/>
      <c r="P232" s="97"/>
      <c r="Q232" s="98"/>
      <c r="R232" s="98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</row>
    <row r="233" spans="1:30" ht="13" x14ac:dyDescent="0.15">
      <c r="A233" s="97"/>
      <c r="B233" s="97"/>
      <c r="C233" s="98"/>
      <c r="D233" s="97"/>
      <c r="E233" s="97"/>
      <c r="F233" s="98"/>
      <c r="G233" s="98"/>
      <c r="H233" s="98"/>
      <c r="I233" s="98"/>
      <c r="J233" s="98"/>
      <c r="K233" s="98"/>
      <c r="L233" s="98"/>
      <c r="M233" s="97"/>
      <c r="N233" s="98"/>
      <c r="O233" s="98"/>
      <c r="P233" s="97"/>
      <c r="Q233" s="98"/>
      <c r="R233" s="98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</row>
    <row r="234" spans="1:30" ht="13" x14ac:dyDescent="0.15">
      <c r="A234" s="97"/>
      <c r="B234" s="97"/>
      <c r="C234" s="98"/>
      <c r="D234" s="97"/>
      <c r="E234" s="97"/>
      <c r="F234" s="98"/>
      <c r="G234" s="98"/>
      <c r="H234" s="98"/>
      <c r="I234" s="98"/>
      <c r="J234" s="98"/>
      <c r="K234" s="98"/>
      <c r="L234" s="98"/>
      <c r="M234" s="97"/>
      <c r="N234" s="98"/>
      <c r="O234" s="98"/>
      <c r="P234" s="97"/>
      <c r="Q234" s="98"/>
      <c r="R234" s="98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</row>
    <row r="235" spans="1:30" ht="13" x14ac:dyDescent="0.15">
      <c r="A235" s="97"/>
      <c r="B235" s="97"/>
      <c r="C235" s="98"/>
      <c r="D235" s="97"/>
      <c r="E235" s="97"/>
      <c r="F235" s="98"/>
      <c r="G235" s="98"/>
      <c r="H235" s="98"/>
      <c r="I235" s="98"/>
      <c r="J235" s="98"/>
      <c r="K235" s="98"/>
      <c r="L235" s="98"/>
      <c r="M235" s="97"/>
      <c r="N235" s="98"/>
      <c r="O235" s="98"/>
      <c r="P235" s="97"/>
      <c r="Q235" s="98"/>
      <c r="R235" s="98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</row>
    <row r="236" spans="1:30" ht="13" x14ac:dyDescent="0.15">
      <c r="A236" s="97"/>
      <c r="B236" s="97"/>
      <c r="C236" s="98"/>
      <c r="D236" s="97"/>
      <c r="E236" s="97"/>
      <c r="F236" s="98"/>
      <c r="G236" s="98"/>
      <c r="H236" s="98"/>
      <c r="I236" s="98"/>
      <c r="J236" s="98"/>
      <c r="K236" s="98"/>
      <c r="L236" s="98"/>
      <c r="M236" s="97"/>
      <c r="N236" s="98"/>
      <c r="O236" s="98"/>
      <c r="P236" s="97"/>
      <c r="Q236" s="98"/>
      <c r="R236" s="98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</row>
    <row r="237" spans="1:30" ht="13" x14ac:dyDescent="0.15">
      <c r="A237" s="97"/>
      <c r="B237" s="97"/>
      <c r="C237" s="98"/>
      <c r="D237" s="97"/>
      <c r="E237" s="97"/>
      <c r="F237" s="98"/>
      <c r="G237" s="98"/>
      <c r="H237" s="98"/>
      <c r="I237" s="98"/>
      <c r="J237" s="98"/>
      <c r="K237" s="98"/>
      <c r="L237" s="98"/>
      <c r="M237" s="97"/>
      <c r="N237" s="98"/>
      <c r="O237" s="98"/>
      <c r="P237" s="97"/>
      <c r="Q237" s="98"/>
      <c r="R237" s="98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</row>
    <row r="238" spans="1:30" ht="13" x14ac:dyDescent="0.15">
      <c r="A238" s="97"/>
      <c r="B238" s="97"/>
      <c r="C238" s="98"/>
      <c r="D238" s="97"/>
      <c r="E238" s="97"/>
      <c r="F238" s="98"/>
      <c r="G238" s="98"/>
      <c r="H238" s="98"/>
      <c r="I238" s="98"/>
      <c r="J238" s="98"/>
      <c r="K238" s="98"/>
      <c r="L238" s="98"/>
      <c r="M238" s="97"/>
      <c r="N238" s="98"/>
      <c r="O238" s="98"/>
      <c r="P238" s="97"/>
      <c r="Q238" s="98"/>
      <c r="R238" s="98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</row>
    <row r="239" spans="1:30" ht="13" x14ac:dyDescent="0.15">
      <c r="A239" s="97"/>
      <c r="B239" s="97"/>
      <c r="C239" s="98"/>
      <c r="D239" s="97"/>
      <c r="E239" s="97"/>
      <c r="F239" s="98"/>
      <c r="G239" s="98"/>
      <c r="H239" s="98"/>
      <c r="I239" s="98"/>
      <c r="J239" s="98"/>
      <c r="K239" s="98"/>
      <c r="L239" s="98"/>
      <c r="M239" s="97"/>
      <c r="N239" s="98"/>
      <c r="O239" s="98"/>
      <c r="P239" s="97"/>
      <c r="Q239" s="98"/>
      <c r="R239" s="98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</row>
    <row r="240" spans="1:30" ht="13" x14ac:dyDescent="0.15">
      <c r="A240" s="97"/>
      <c r="B240" s="97"/>
      <c r="C240" s="98"/>
      <c r="D240" s="97"/>
      <c r="E240" s="97"/>
      <c r="F240" s="98"/>
      <c r="G240" s="98"/>
      <c r="H240" s="98"/>
      <c r="I240" s="98"/>
      <c r="J240" s="98"/>
      <c r="K240" s="98"/>
      <c r="L240" s="98"/>
      <c r="M240" s="97"/>
      <c r="N240" s="98"/>
      <c r="O240" s="98"/>
      <c r="P240" s="97"/>
      <c r="Q240" s="98"/>
      <c r="R240" s="98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</row>
    <row r="241" spans="1:30" ht="13" x14ac:dyDescent="0.15">
      <c r="A241" s="97"/>
      <c r="B241" s="97"/>
      <c r="C241" s="98"/>
      <c r="D241" s="97"/>
      <c r="E241" s="97"/>
      <c r="F241" s="98"/>
      <c r="G241" s="98"/>
      <c r="H241" s="98"/>
      <c r="I241" s="98"/>
      <c r="J241" s="98"/>
      <c r="K241" s="98"/>
      <c r="L241" s="98"/>
      <c r="M241" s="97"/>
      <c r="N241" s="98"/>
      <c r="O241" s="98"/>
      <c r="P241" s="97"/>
      <c r="Q241" s="98"/>
      <c r="R241" s="98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</row>
    <row r="242" spans="1:30" ht="13" x14ac:dyDescent="0.15">
      <c r="A242" s="97"/>
      <c r="B242" s="97"/>
      <c r="C242" s="98"/>
      <c r="D242" s="97"/>
      <c r="E242" s="97"/>
      <c r="F242" s="98"/>
      <c r="G242" s="98"/>
      <c r="H242" s="98"/>
      <c r="I242" s="98"/>
      <c r="J242" s="98"/>
      <c r="K242" s="98"/>
      <c r="L242" s="98"/>
      <c r="M242" s="97"/>
      <c r="N242" s="98"/>
      <c r="O242" s="98"/>
      <c r="P242" s="97"/>
      <c r="Q242" s="98"/>
      <c r="R242" s="98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</row>
    <row r="243" spans="1:30" ht="13" x14ac:dyDescent="0.15">
      <c r="A243" s="97"/>
      <c r="B243" s="97"/>
      <c r="C243" s="98"/>
      <c r="D243" s="97"/>
      <c r="E243" s="97"/>
      <c r="F243" s="98"/>
      <c r="G243" s="98"/>
      <c r="H243" s="98"/>
      <c r="I243" s="98"/>
      <c r="J243" s="98"/>
      <c r="K243" s="98"/>
      <c r="L243" s="98"/>
      <c r="M243" s="97"/>
      <c r="N243" s="98"/>
      <c r="O243" s="98"/>
      <c r="P243" s="97"/>
      <c r="Q243" s="98"/>
      <c r="R243" s="98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</row>
    <row r="244" spans="1:30" ht="13" x14ac:dyDescent="0.15">
      <c r="A244" s="97"/>
      <c r="B244" s="97"/>
      <c r="C244" s="98"/>
      <c r="D244" s="97"/>
      <c r="E244" s="97"/>
      <c r="F244" s="98"/>
      <c r="G244" s="98"/>
      <c r="H244" s="98"/>
      <c r="I244" s="98"/>
      <c r="J244" s="98"/>
      <c r="K244" s="98"/>
      <c r="L244" s="98"/>
      <c r="M244" s="97"/>
      <c r="N244" s="98"/>
      <c r="O244" s="98"/>
      <c r="P244" s="97"/>
      <c r="Q244" s="98"/>
      <c r="R244" s="98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</row>
    <row r="245" spans="1:30" ht="13" x14ac:dyDescent="0.15">
      <c r="A245" s="97"/>
      <c r="B245" s="97"/>
      <c r="C245" s="98"/>
      <c r="D245" s="97"/>
      <c r="E245" s="97"/>
      <c r="F245" s="98"/>
      <c r="G245" s="98"/>
      <c r="H245" s="98"/>
      <c r="I245" s="98"/>
      <c r="J245" s="98"/>
      <c r="K245" s="98"/>
      <c r="L245" s="98"/>
      <c r="M245" s="97"/>
      <c r="N245" s="98"/>
      <c r="O245" s="98"/>
      <c r="P245" s="97"/>
      <c r="Q245" s="98"/>
      <c r="R245" s="98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</row>
    <row r="246" spans="1:30" ht="13" x14ac:dyDescent="0.15">
      <c r="A246" s="97"/>
      <c r="B246" s="97"/>
      <c r="C246" s="98"/>
      <c r="D246" s="97"/>
      <c r="E246" s="97"/>
      <c r="F246" s="98"/>
      <c r="G246" s="98"/>
      <c r="H246" s="98"/>
      <c r="I246" s="98"/>
      <c r="J246" s="98"/>
      <c r="K246" s="98"/>
      <c r="L246" s="98"/>
      <c r="M246" s="97"/>
      <c r="N246" s="98"/>
      <c r="O246" s="98"/>
      <c r="P246" s="97"/>
      <c r="Q246" s="98"/>
      <c r="R246" s="98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</row>
    <row r="247" spans="1:30" ht="13" x14ac:dyDescent="0.15">
      <c r="A247" s="97"/>
      <c r="B247" s="97"/>
      <c r="C247" s="98"/>
      <c r="D247" s="97"/>
      <c r="E247" s="97"/>
      <c r="F247" s="98"/>
      <c r="G247" s="98"/>
      <c r="H247" s="98"/>
      <c r="I247" s="98"/>
      <c r="J247" s="98"/>
      <c r="K247" s="98"/>
      <c r="L247" s="98"/>
      <c r="M247" s="97"/>
      <c r="N247" s="98"/>
      <c r="O247" s="98"/>
      <c r="P247" s="97"/>
      <c r="Q247" s="98"/>
      <c r="R247" s="98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</row>
    <row r="248" spans="1:30" ht="13" x14ac:dyDescent="0.15">
      <c r="A248" s="97"/>
      <c r="B248" s="97"/>
      <c r="C248" s="98"/>
      <c r="D248" s="97"/>
      <c r="E248" s="97"/>
      <c r="F248" s="98"/>
      <c r="G248" s="98"/>
      <c r="H248" s="98"/>
      <c r="I248" s="98"/>
      <c r="J248" s="98"/>
      <c r="K248" s="98"/>
      <c r="L248" s="98"/>
      <c r="M248" s="97"/>
      <c r="N248" s="98"/>
      <c r="O248" s="98"/>
      <c r="P248" s="97"/>
      <c r="Q248" s="98"/>
      <c r="R248" s="98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</row>
    <row r="249" spans="1:30" ht="13" x14ac:dyDescent="0.15">
      <c r="A249" s="97"/>
      <c r="B249" s="97"/>
      <c r="C249" s="98"/>
      <c r="D249" s="97"/>
      <c r="E249" s="97"/>
      <c r="F249" s="98"/>
      <c r="G249" s="98"/>
      <c r="H249" s="98"/>
      <c r="I249" s="98"/>
      <c r="J249" s="98"/>
      <c r="K249" s="98"/>
      <c r="L249" s="98"/>
      <c r="M249" s="97"/>
      <c r="N249" s="98"/>
      <c r="O249" s="98"/>
      <c r="P249" s="97"/>
      <c r="Q249" s="98"/>
      <c r="R249" s="98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</row>
    <row r="250" spans="1:30" ht="13" x14ac:dyDescent="0.15">
      <c r="A250" s="97"/>
      <c r="B250" s="97"/>
      <c r="C250" s="98"/>
      <c r="D250" s="97"/>
      <c r="E250" s="97"/>
      <c r="F250" s="98"/>
      <c r="G250" s="98"/>
      <c r="H250" s="98"/>
      <c r="I250" s="98"/>
      <c r="J250" s="98"/>
      <c r="K250" s="98"/>
      <c r="L250" s="98"/>
      <c r="M250" s="97"/>
      <c r="N250" s="98"/>
      <c r="O250" s="98"/>
      <c r="P250" s="97"/>
      <c r="Q250" s="98"/>
      <c r="R250" s="98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</row>
    <row r="251" spans="1:30" ht="13" x14ac:dyDescent="0.15">
      <c r="A251" s="97"/>
      <c r="B251" s="97"/>
      <c r="C251" s="98"/>
      <c r="D251" s="97"/>
      <c r="E251" s="97"/>
      <c r="F251" s="98"/>
      <c r="G251" s="98"/>
      <c r="H251" s="98"/>
      <c r="I251" s="98"/>
      <c r="J251" s="98"/>
      <c r="K251" s="98"/>
      <c r="L251" s="98"/>
      <c r="M251" s="97"/>
      <c r="N251" s="98"/>
      <c r="O251" s="98"/>
      <c r="P251" s="97"/>
      <c r="Q251" s="98"/>
      <c r="R251" s="98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</row>
    <row r="252" spans="1:30" ht="13" x14ac:dyDescent="0.15">
      <c r="A252" s="97"/>
      <c r="B252" s="97"/>
      <c r="C252" s="98"/>
      <c r="D252" s="97"/>
      <c r="E252" s="97"/>
      <c r="F252" s="98"/>
      <c r="G252" s="98"/>
      <c r="H252" s="98"/>
      <c r="I252" s="98"/>
      <c r="J252" s="98"/>
      <c r="K252" s="98"/>
      <c r="L252" s="98"/>
      <c r="M252" s="97"/>
      <c r="N252" s="98"/>
      <c r="O252" s="98"/>
      <c r="P252" s="97"/>
      <c r="Q252" s="98"/>
      <c r="R252" s="98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</row>
    <row r="253" spans="1:30" ht="13" x14ac:dyDescent="0.15"/>
    <row r="254" spans="1:30" ht="13" x14ac:dyDescent="0.15"/>
    <row r="255" spans="1:30" ht="13" x14ac:dyDescent="0.15"/>
    <row r="256" spans="1:30" ht="13" x14ac:dyDescent="0.15"/>
    <row r="257" ht="13" x14ac:dyDescent="0.15"/>
    <row r="258" ht="13" x14ac:dyDescent="0.15"/>
    <row r="259" ht="13" x14ac:dyDescent="0.15"/>
    <row r="260" ht="13" x14ac:dyDescent="0.15"/>
    <row r="261" ht="13" x14ac:dyDescent="0.15"/>
    <row r="262" ht="13" x14ac:dyDescent="0.15"/>
    <row r="263" ht="13" x14ac:dyDescent="0.15"/>
    <row r="264" ht="13" x14ac:dyDescent="0.15"/>
    <row r="265" ht="13" x14ac:dyDescent="0.15"/>
    <row r="266" ht="13" x14ac:dyDescent="0.15"/>
    <row r="267" ht="13" x14ac:dyDescent="0.15"/>
    <row r="268" ht="13" x14ac:dyDescent="0.15"/>
    <row r="269" ht="13" x14ac:dyDescent="0.15"/>
    <row r="270" ht="13" x14ac:dyDescent="0.15"/>
    <row r="271" ht="13" x14ac:dyDescent="0.15"/>
    <row r="27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  <row r="975" ht="13" x14ac:dyDescent="0.15"/>
    <row r="976" ht="13" x14ac:dyDescent="0.15"/>
    <row r="977" ht="13" x14ac:dyDescent="0.15"/>
    <row r="978" ht="13" x14ac:dyDescent="0.15"/>
    <row r="979" ht="13" x14ac:dyDescent="0.15"/>
    <row r="980" ht="13" x14ac:dyDescent="0.15"/>
    <row r="981" ht="13" x14ac:dyDescent="0.15"/>
    <row r="982" ht="13" x14ac:dyDescent="0.15"/>
    <row r="983" ht="13" x14ac:dyDescent="0.15"/>
    <row r="984" ht="13" x14ac:dyDescent="0.15"/>
    <row r="985" ht="13" x14ac:dyDescent="0.15"/>
    <row r="986" ht="13" x14ac:dyDescent="0.15"/>
    <row r="987" ht="13" x14ac:dyDescent="0.15"/>
    <row r="988" ht="13" x14ac:dyDescent="0.15"/>
    <row r="989" ht="13" x14ac:dyDescent="0.15"/>
    <row r="990" ht="13" x14ac:dyDescent="0.15"/>
    <row r="991" ht="13" x14ac:dyDescent="0.15"/>
    <row r="992" ht="13" x14ac:dyDescent="0.15"/>
    <row r="993" ht="13" x14ac:dyDescent="0.15"/>
    <row r="994" ht="13" x14ac:dyDescent="0.15"/>
    <row r="995" ht="13" x14ac:dyDescent="0.15"/>
    <row r="996" ht="13" x14ac:dyDescent="0.15"/>
    <row r="997" ht="13" x14ac:dyDescent="0.15"/>
    <row r="998" ht="13" x14ac:dyDescent="0.15"/>
    <row r="999" ht="13" x14ac:dyDescent="0.15"/>
    <row r="1000" ht="13" x14ac:dyDescent="0.15"/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 summaryRight="0"/>
  </sheetPr>
  <dimension ref="A1:AB1000"/>
  <sheetViews>
    <sheetView workbookViewId="0">
      <pane xSplit="3" topLeftCell="D1" activePane="topRight" state="frozen"/>
      <selection pane="topRight" activeCell="E2" sqref="E2"/>
    </sheetView>
  </sheetViews>
  <sheetFormatPr baseColWidth="10" defaultColWidth="12.6640625" defaultRowHeight="15.75" customHeight="1" x14ac:dyDescent="0.15"/>
  <cols>
    <col min="1" max="1" width="4.6640625" customWidth="1"/>
    <col min="2" max="2" width="19.6640625" customWidth="1"/>
    <col min="3" max="3" width="13.6640625" customWidth="1"/>
    <col min="4" max="4" width="2.5" customWidth="1"/>
    <col min="5" max="6" width="12.6640625" customWidth="1"/>
  </cols>
  <sheetData>
    <row r="1" spans="1:28" ht="15.75" customHeight="1" x14ac:dyDescent="0.15">
      <c r="A1" s="97"/>
      <c r="B1" s="97"/>
      <c r="C1" s="98"/>
      <c r="D1" s="97"/>
      <c r="E1" s="97"/>
      <c r="F1" s="98"/>
      <c r="G1" s="98"/>
      <c r="H1" s="98"/>
      <c r="I1" s="98"/>
      <c r="J1" s="98"/>
      <c r="K1" s="97"/>
      <c r="L1" s="98"/>
      <c r="M1" s="98"/>
      <c r="N1" s="97"/>
      <c r="O1" s="98"/>
      <c r="P1" s="98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</row>
    <row r="2" spans="1:28" ht="15.75" customHeight="1" x14ac:dyDescent="0.15">
      <c r="A2" s="97"/>
      <c r="B2" s="97"/>
      <c r="C2" s="98"/>
      <c r="D2" s="97"/>
      <c r="E2" s="98" t="s">
        <v>70</v>
      </c>
      <c r="G2" s="98"/>
      <c r="H2" s="98"/>
      <c r="I2" s="98"/>
      <c r="J2" s="98"/>
      <c r="K2" s="98" t="s">
        <v>71</v>
      </c>
      <c r="M2" s="98"/>
      <c r="N2" s="97"/>
      <c r="O2" s="98" t="s">
        <v>72</v>
      </c>
      <c r="P2" s="98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</row>
    <row r="3" spans="1:28" ht="15.75" customHeight="1" x14ac:dyDescent="0.15">
      <c r="A3" s="97"/>
      <c r="B3" s="97"/>
      <c r="C3" s="98"/>
      <c r="D3" s="97"/>
      <c r="E3" s="98" t="s">
        <v>73</v>
      </c>
      <c r="G3" s="98"/>
      <c r="H3" s="98"/>
      <c r="I3" s="98"/>
      <c r="J3" s="98"/>
      <c r="K3" s="98" t="s">
        <v>74</v>
      </c>
      <c r="M3" s="98"/>
      <c r="N3" s="97"/>
      <c r="O3" s="98" t="s">
        <v>75</v>
      </c>
      <c r="P3" s="98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</row>
    <row r="4" spans="1:28" ht="15.75" customHeight="1" x14ac:dyDescent="0.15">
      <c r="A4" s="97"/>
      <c r="B4" s="97"/>
      <c r="C4" s="98"/>
      <c r="D4" s="97"/>
      <c r="E4" s="97"/>
      <c r="F4" s="98"/>
      <c r="G4" s="98"/>
      <c r="H4" s="98"/>
      <c r="I4" s="98"/>
      <c r="J4" s="98"/>
      <c r="K4" s="97"/>
      <c r="L4" s="98"/>
      <c r="M4" s="98"/>
      <c r="N4" s="97"/>
      <c r="O4" s="98"/>
      <c r="P4" s="98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</row>
    <row r="5" spans="1:28" ht="15.75" customHeight="1" x14ac:dyDescent="0.15">
      <c r="A5" s="97"/>
      <c r="B5" s="97"/>
      <c r="C5" s="98"/>
      <c r="D5" s="97"/>
      <c r="E5" s="97"/>
      <c r="F5" s="98" t="s">
        <v>76</v>
      </c>
      <c r="G5" s="98" t="s">
        <v>77</v>
      </c>
      <c r="H5" s="98" t="s">
        <v>78</v>
      </c>
      <c r="I5" s="98" t="s">
        <v>193</v>
      </c>
      <c r="J5" s="98" t="s">
        <v>194</v>
      </c>
      <c r="K5" s="97"/>
      <c r="L5" s="98" t="s">
        <v>81</v>
      </c>
      <c r="M5" s="98" t="s">
        <v>82</v>
      </c>
      <c r="N5" s="97"/>
      <c r="O5" s="98" t="s">
        <v>83</v>
      </c>
      <c r="P5" s="98" t="s">
        <v>84</v>
      </c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</row>
    <row r="6" spans="1:28" ht="15.75" customHeight="1" x14ac:dyDescent="0.15">
      <c r="A6" s="97"/>
      <c r="B6" s="97" t="s">
        <v>85</v>
      </c>
      <c r="C6" s="98"/>
      <c r="D6" s="97"/>
      <c r="E6" s="97"/>
      <c r="F6" s="99">
        <v>1800</v>
      </c>
      <c r="G6" s="100">
        <v>1800</v>
      </c>
      <c r="H6" s="100">
        <v>1800</v>
      </c>
      <c r="I6" s="100"/>
      <c r="J6" s="101"/>
      <c r="K6" s="97"/>
      <c r="L6" s="99">
        <v>2400</v>
      </c>
      <c r="M6" s="101"/>
      <c r="N6" s="97"/>
      <c r="O6" s="102">
        <v>3500</v>
      </c>
      <c r="P6" s="103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</row>
    <row r="7" spans="1:28" ht="15.75" customHeight="1" x14ac:dyDescent="0.15">
      <c r="A7" s="97"/>
      <c r="B7" s="97" t="s">
        <v>86</v>
      </c>
      <c r="C7" s="98"/>
      <c r="D7" s="97"/>
      <c r="E7" s="97"/>
      <c r="F7" s="98"/>
      <c r="G7" s="98"/>
      <c r="H7" s="98"/>
      <c r="I7" s="98"/>
      <c r="J7" s="98"/>
      <c r="K7" s="97"/>
      <c r="L7" s="98"/>
      <c r="M7" s="98"/>
      <c r="N7" s="97"/>
      <c r="O7" s="104">
        <v>43290.8</v>
      </c>
      <c r="P7" s="105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</row>
    <row r="8" spans="1:28" ht="15.75" customHeight="1" x14ac:dyDescent="0.15">
      <c r="A8" s="97"/>
      <c r="B8" s="97" t="s">
        <v>87</v>
      </c>
      <c r="C8" s="98"/>
      <c r="D8" s="97"/>
      <c r="E8" s="97"/>
      <c r="F8" s="99">
        <v>110163.18</v>
      </c>
      <c r="G8" s="100">
        <v>97034.48</v>
      </c>
      <c r="H8" s="100">
        <v>81552.08</v>
      </c>
      <c r="I8" s="100"/>
      <c r="J8" s="101"/>
      <c r="K8" s="97"/>
      <c r="L8" s="98">
        <f>SUM(F8:I8)</f>
        <v>288749.74</v>
      </c>
      <c r="M8" s="98">
        <f>SUM(J8)</f>
        <v>0</v>
      </c>
      <c r="N8" s="97"/>
      <c r="O8" s="98">
        <f t="shared" ref="O8:P8" si="0">SUM(L8+O7)</f>
        <v>332040.53999999998</v>
      </c>
      <c r="P8" s="98">
        <f t="shared" si="0"/>
        <v>0</v>
      </c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</row>
    <row r="9" spans="1:28" ht="15.75" customHeight="1" x14ac:dyDescent="0.15">
      <c r="A9" s="97"/>
      <c r="B9" s="97"/>
      <c r="C9" s="98"/>
      <c r="D9" s="97"/>
      <c r="E9" s="97"/>
      <c r="F9" s="98"/>
      <c r="G9" s="98"/>
      <c r="H9" s="98"/>
      <c r="I9" s="98"/>
      <c r="J9" s="98"/>
      <c r="K9" s="97"/>
      <c r="L9" s="98"/>
      <c r="M9" s="98"/>
      <c r="N9" s="97"/>
      <c r="O9" s="98"/>
      <c r="P9" s="98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</row>
    <row r="10" spans="1:28" ht="15.75" customHeight="1" x14ac:dyDescent="0.15">
      <c r="A10" s="97"/>
      <c r="B10" s="97" t="s">
        <v>88</v>
      </c>
      <c r="C10" s="98" t="s">
        <v>89</v>
      </c>
      <c r="D10" s="106"/>
      <c r="E10" s="107">
        <v>0</v>
      </c>
      <c r="F10" s="98">
        <f t="shared" ref="F10:J10" si="1">IF(F8 &lt; 50000, 0, 0)</f>
        <v>0</v>
      </c>
      <c r="G10" s="98">
        <f t="shared" si="1"/>
        <v>0</v>
      </c>
      <c r="H10" s="98">
        <f t="shared" si="1"/>
        <v>0</v>
      </c>
      <c r="I10" s="98">
        <f t="shared" si="1"/>
        <v>0</v>
      </c>
      <c r="J10" s="98">
        <f t="shared" si="1"/>
        <v>0</v>
      </c>
      <c r="K10" s="107">
        <v>0</v>
      </c>
      <c r="L10" s="98"/>
      <c r="M10" s="98"/>
      <c r="N10" s="107">
        <v>0</v>
      </c>
      <c r="O10" s="98"/>
      <c r="P10" s="98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</row>
    <row r="11" spans="1:28" ht="15.75" customHeight="1" x14ac:dyDescent="0.15">
      <c r="A11" s="97"/>
      <c r="B11" s="97"/>
      <c r="C11" s="98" t="s">
        <v>90</v>
      </c>
      <c r="D11" s="106"/>
      <c r="E11" s="108">
        <v>0.05</v>
      </c>
      <c r="F11" s="98">
        <f>IF(AND(F8 &gt;= 50000, F8 &lt; 100000), (F8 - 50000) * E11, IF(F8 &gt;= 100000, (99999.99 - 50000) * E11, 0))</f>
        <v>2499.9995000000004</v>
      </c>
      <c r="G11" s="98">
        <f>IF(AND(G8 &gt;= 50000, G8 &lt; 100000), (G8 - 50000) * E11, IF(G8 &gt;= 100000, (99999.99 - 50000) * E11, 0))</f>
        <v>2351.7239999999997</v>
      </c>
      <c r="H11" s="98">
        <f>IF(AND(H8 &gt;= 50000, H8 &lt; 100000), (H8 - 50000) * E11, IF(H8 &gt;= 100000, (99999.99 - 50000) * E11, 0))</f>
        <v>1577.6040000000003</v>
      </c>
      <c r="I11" s="98">
        <f>IF(AND(I8 &gt;= 50000, I8 &lt; 100000), (I8 - 50000) * E11, IF(I8 &gt;= 100000, (99999.99 - 50000) * E11, 0))</f>
        <v>0</v>
      </c>
      <c r="J11" s="98">
        <f>IF(AND(J8 &gt;= 50000, J8 &lt; 100000), (J8 - 50000) * E11, IF(J8 &gt;= 100000, (99999.99 - 50000) * E11, 0))</f>
        <v>0</v>
      </c>
      <c r="K11" s="108">
        <v>0</v>
      </c>
      <c r="L11" s="98">
        <f t="shared" ref="L11:M11" si="2">IF(L8 &lt; 100000, 0, 0)</f>
        <v>0</v>
      </c>
      <c r="M11" s="98">
        <f t="shared" si="2"/>
        <v>0</v>
      </c>
      <c r="N11" s="108">
        <v>0</v>
      </c>
      <c r="O11" s="98"/>
      <c r="P11" s="98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</row>
    <row r="12" spans="1:28" ht="15.75" customHeight="1" x14ac:dyDescent="0.15">
      <c r="A12" s="97"/>
      <c r="B12" s="97"/>
      <c r="C12" s="98" t="s">
        <v>91</v>
      </c>
      <c r="D12" s="106"/>
      <c r="E12" s="108">
        <v>0.05</v>
      </c>
      <c r="F12" s="98">
        <f>IF(AND(F8 &gt;= 100000, F8 &lt; 150000),(F8 - 100000) * E12, IF(F8 &gt;= 150000,(149999.99 - 100000) * E12, 0))</f>
        <v>508.15899999999965</v>
      </c>
      <c r="G12" s="98">
        <f>IF(AND(G8 &gt;= 100000, G8 &lt; 150000),(G8 - 100000) * E12, IF(G8 &gt;= 150000,(149999.99 - 100000) * E12, 0))</f>
        <v>0</v>
      </c>
      <c r="H12" s="98">
        <f>IF(AND(H8 &gt;= 100000, H8 &lt; 150000),(H8 - 100000) * E12, IF(H8 &gt;= 150000,(149999.99 - 100000) * E12, 0))</f>
        <v>0</v>
      </c>
      <c r="I12" s="98">
        <f>IF(AND(I8 &gt;= 100000, I8 &lt; 150000),(I8 - 100000) * E12, IF(I8 &gt;= 150000,(149999.99 - 100000) * E12, 0))</f>
        <v>0</v>
      </c>
      <c r="J12" s="98">
        <f>IF(AND(J8 &gt;= 100000, J8 &lt; 150000),(J8 - 100000) * E12, IF(J8 &gt;= 150000,(149999.99 - 100000) * E12, 0))</f>
        <v>0</v>
      </c>
      <c r="K12" s="108">
        <v>0.04</v>
      </c>
      <c r="L12" s="98">
        <f>IF(AND(L8 &gt;= 100000, L8 &lt; 150000), (L8 - 100000) * K12, IF(L8 &gt;= 100000, (149999.99 - 100000) * K12, 0))</f>
        <v>1999.9995999999996</v>
      </c>
      <c r="M12" s="98">
        <f>IF(AND(M8 &gt;= 100000, M8 &lt; 150000), (M8 - 100000) * K12, IF(M8 &gt;= 100000, (149999.99 - 100000) * K12, 0))</f>
        <v>0</v>
      </c>
      <c r="N12" s="108">
        <v>0</v>
      </c>
      <c r="O12" s="98"/>
      <c r="P12" s="98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</row>
    <row r="13" spans="1:28" ht="15.75" customHeight="1" x14ac:dyDescent="0.15">
      <c r="A13" s="97"/>
      <c r="B13" s="97"/>
      <c r="C13" s="98" t="s">
        <v>92</v>
      </c>
      <c r="D13" s="106"/>
      <c r="E13" s="108">
        <v>0.06</v>
      </c>
      <c r="F13" s="98">
        <f>IF(AND(F8&gt;= 150000, F8 &lt; 200000),(F8 - 150000) * E13, IF(F8 &gt;= 200000,(199999.99 - 150000) * E13, 0))</f>
        <v>0</v>
      </c>
      <c r="G13" s="98">
        <f>IF(AND(G8&gt;= 150000, G8 &lt; 200000),(G8 - 150000) * E13, IF(G8 &gt;= 200000,(199999.99 - 150000) * E13, 0))</f>
        <v>0</v>
      </c>
      <c r="H13" s="98">
        <f>IF(AND(H8&gt;= 150000, H8 &lt; 200000),(H8 - 150000) * E13, IF(H8 &gt;= 200000,(199999.99 - 150000) * E13, 0))</f>
        <v>0</v>
      </c>
      <c r="I13" s="98">
        <f>IF(AND(I8&gt;= 150000, I8 &lt; 200000),(I8 - 150000) * E13, IF(I8 &gt;= 200000,(199999.99 - 150000) * E13, 0))</f>
        <v>0</v>
      </c>
      <c r="J13" s="98">
        <f>IF(AND(J8&gt;= 150000, J8 &lt; 200000),(J8 - 150000) * E13, IF(J8 &gt;= 200000,(199999.99 - 150000) * E13, 0))</f>
        <v>0</v>
      </c>
      <c r="K13" s="108">
        <v>0.04</v>
      </c>
      <c r="L13" s="98">
        <f>IF(AND(L8 &gt;= 150000, L8 &lt; 200000), (L8 - 150000) * K13, IF(L8 &gt;= 150000, (199999.99 - 150000) * K13, 0))</f>
        <v>1999.9995999999996</v>
      </c>
      <c r="M13" s="98">
        <f>IF(AND(M8 &gt;= 150000, M8 &lt; 200000), (M8 - 150000) * K13, IF(M8 &gt;= 150000, (199999.99 - 150000) * K13, 0))</f>
        <v>0</v>
      </c>
      <c r="N13" s="108">
        <v>0</v>
      </c>
      <c r="O13" s="109">
        <f t="shared" ref="O13:P13" si="3">IF(O8 &lt; 200000, 0, 0)</f>
        <v>0</v>
      </c>
      <c r="P13" s="109">
        <f t="shared" si="3"/>
        <v>0</v>
      </c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</row>
    <row r="14" spans="1:28" ht="15.75" customHeight="1" x14ac:dyDescent="0.15">
      <c r="A14" s="97"/>
      <c r="B14" s="97"/>
      <c r="C14" s="98" t="s">
        <v>93</v>
      </c>
      <c r="D14" s="106"/>
      <c r="E14" s="108">
        <v>0.06</v>
      </c>
      <c r="F14" s="98">
        <f>IF(AND(F8 &gt;= 200000, F8 &lt; 250000),(F8 - 200000) * E14, IF(F8 &gt;= 250000,(249999.99 - 200000) * E14, 0))</f>
        <v>0</v>
      </c>
      <c r="G14" s="98">
        <f>IF(AND(G8 &gt;= 200000, G8 &lt; 250000),(G8 - 200000) * E14, IF(G8 &gt;= 250000,(249999.99 - 200000) * E14, 0))</f>
        <v>0</v>
      </c>
      <c r="H14" s="98">
        <f>IF(AND(H8 &gt;= 200000, H8 &lt; 250000),(H8 - 200000) * E14, IF(H8 &gt;= 250000,(249999.99 - 200000) * E14, 0))</f>
        <v>0</v>
      </c>
      <c r="I14" s="98">
        <f>IF(AND(I8 &gt;= 200000, I8 &lt; 250000),(I8 - 200000) * E14, IF(I8 &gt;= 250000,(249999.99 - 200000) * E14, 0))</f>
        <v>0</v>
      </c>
      <c r="J14" s="98">
        <f>IF(AND(J8 &gt;= 200000, J8 &lt; 250000),(J8 - 200000) * E14, IF(J8 &gt;= 250000,(249999.99 - 200000) * E14, 0))</f>
        <v>0</v>
      </c>
      <c r="K14" s="108">
        <v>0.05</v>
      </c>
      <c r="L14" s="98">
        <f>IF(AND(L8 &gt;= 200000, L8 &lt; 250000), (L8 - 200000) * K14, IF(L8 &gt;= 200000, (249999.99 - 200000) * K14, 0))</f>
        <v>2499.9994999999999</v>
      </c>
      <c r="M14" s="98">
        <f>IF(AND(M8 &gt;= 200000, M8 &lt; 250000), (M8 - 200000) * K14, IF(M8 &gt;= 200000, (249999.99 - 200000) * K14, 0))</f>
        <v>0</v>
      </c>
      <c r="N14" s="108">
        <v>1.4999999999999999E-2</v>
      </c>
      <c r="O14" s="109">
        <f>IF(AND(O8 &gt;= 200000, O8 &lt; 250000), (O8 - 200000) * N14, IF(O8 &gt;= 200000, (249999.99 - 200000) * N14, 0))</f>
        <v>749.99984999999981</v>
      </c>
      <c r="P14" s="109">
        <f>IF(AND(P8 &gt;= 200000, P8 &lt; 250000), (P8 - 200000) * N14, IF(P8 &gt;= 200000, (249999.99 - 200000) * N14, 0))</f>
        <v>0</v>
      </c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</row>
    <row r="15" spans="1:28" ht="15.75" customHeight="1" x14ac:dyDescent="0.15">
      <c r="A15" s="97"/>
      <c r="B15" s="97"/>
      <c r="C15" s="98" t="s">
        <v>94</v>
      </c>
      <c r="D15" s="106"/>
      <c r="E15" s="108">
        <v>7.0000000000000007E-2</v>
      </c>
      <c r="F15" s="98">
        <f>IF(AND(F8 &gt;= 250000, F8 &lt; 300000),(F8 - 250000) * E15, IF(F8 &gt;= 300000,(299999.99 - 250000) * E15, 0))</f>
        <v>0</v>
      </c>
      <c r="G15" s="98">
        <f>IF(AND(G8 &gt;= 250000, G8 &lt; 300000),(G8 - 250000) * E15, IF(G8 &gt;= 300000,(299999.99 - 250000) * E15, 0))</f>
        <v>0</v>
      </c>
      <c r="H15" s="98">
        <f>IF(AND(H8 &gt;= 250000, H8 &lt; 300000),(H8 - 250000) * E15, IF(H8 &gt;= 300000,(299999.99 - 250000) * E15, 0))</f>
        <v>0</v>
      </c>
      <c r="I15" s="98">
        <f>IF(AND(I8 &gt;= 250000, I8 &lt; 300000),(I8 - 250000) * E15, IF(I8 &gt;= 300000,(299999.99 - 250000) * E15, 0))</f>
        <v>0</v>
      </c>
      <c r="J15" s="98">
        <f>IF(AND(J8 &gt;= 250000, J8 &lt; 300000),(J8 - 250000) * E15, IF(J8 &gt;= 300000,(299999.99 - 250000) * E15, 0))</f>
        <v>0</v>
      </c>
      <c r="K15" s="108">
        <v>0.05</v>
      </c>
      <c r="L15" s="98">
        <f>IF(AND(L8 &gt;= 250000, L8 &lt; 300000), (L8 - 250000) * K15, IF(L8 &gt;= 250000, (299999.99 - 250000) * K15, 0))</f>
        <v>1937.4869999999996</v>
      </c>
      <c r="M15" s="98">
        <f>IF(AND(M8 &gt;= 250000, M8 &lt; 300000), (M8 - 250000) * K15, IF(M8 &gt;= 250000, (299999.99 - 250000) * K15, 0))</f>
        <v>0</v>
      </c>
      <c r="N15" s="108">
        <v>1.4999999999999999E-2</v>
      </c>
      <c r="O15" s="109">
        <f>IF(AND(O8 &gt;= 250000, O8 &lt; 300000), (O8 - 250000) * N15, IF(O8 &gt;= 250000, (299999.99 - 250000) * N15, 0))</f>
        <v>749.99984999999981</v>
      </c>
      <c r="P15" s="109">
        <f>IF(AND(P8 &gt;= 250000, P8 &lt; 300000), (P8 - 250000) * N15, IF(P8 &gt;= 250000, (299999.99 - 250000) * N15, 0))</f>
        <v>0</v>
      </c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</row>
    <row r="16" spans="1:28" ht="15.75" customHeight="1" x14ac:dyDescent="0.15">
      <c r="A16" s="97"/>
      <c r="B16" s="97"/>
      <c r="C16" s="98" t="s">
        <v>95</v>
      </c>
      <c r="D16" s="106"/>
      <c r="E16" s="108">
        <v>0.08</v>
      </c>
      <c r="F16" s="98">
        <f>IF(AND(F8 &gt;= 300000, F8 &lt; 400000),(F8 - 300000) * E16, IF(F8 &gt;= 400000,(399999.99 - 300000) * E16, 0))</f>
        <v>0</v>
      </c>
      <c r="G16" s="98">
        <f>IF(AND(G8 &gt;= 300000, G8 &lt; 400000),(G8 - 300000) * E16, IF(G8 &gt;= 400000,(399999.99 - 300000) * E16, 0))</f>
        <v>0</v>
      </c>
      <c r="H16" s="98">
        <f>IF(AND(H8 &gt;= 300000, H8 &lt; 400000),(H8 - 300000) * E16, IF(H8 &gt;= 400000,(399999.99 - 300000) * E16, 0))</f>
        <v>0</v>
      </c>
      <c r="I16" s="98">
        <f>IF(AND(I8 &gt;= 300000, I8 &lt; 400000),(I8 - 300000) * E16, IF(I8 &gt;= 400000,(399999.99 - 300000) * E16, 0))</f>
        <v>0</v>
      </c>
      <c r="J16" s="98">
        <f>IF(AND(J8 &gt;= 300000, J8 &lt; 400000),(J8 - 300000) * E16, IF(J8 &gt;= 400000,(399999.99 - 300000) * E16, 0))</f>
        <v>0</v>
      </c>
      <c r="K16" s="108">
        <v>0.06</v>
      </c>
      <c r="L16" s="98">
        <f>IF(AND(L8 &gt;= 300000, L8 &lt; 400000), (L8 - 300000) * K16, IF(L8 &gt;= 300000, (399999.99 - 300000) * K16, 0))</f>
        <v>0</v>
      </c>
      <c r="M16" s="98">
        <f>IF(AND(M8 &gt;= 300000, M8 &lt; 400000), (M8 - 300000) * K16, IF(M8 &gt;= 300000, (399999.99 - 300000) * K16, 0))</f>
        <v>0</v>
      </c>
      <c r="N16" s="108">
        <v>1.4999999999999999E-2</v>
      </c>
      <c r="O16" s="109">
        <f>IF(AND(O8 &gt;= 300000, O8 &lt; 400000), (O8 - 300000) * N16, IF(O8 &gt;= 300000, (399999.99 - 300000) * N16, 0))</f>
        <v>480.60809999999969</v>
      </c>
      <c r="P16" s="109">
        <f>IF(AND(P8 &gt;= 300000, P8 &lt; 400000), (P8 - 300000) * N16, IF(P8 &gt;= 300000, (399999.99 - 300000) * N16, 0))</f>
        <v>0</v>
      </c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</row>
    <row r="17" spans="1:28" ht="15.75" customHeight="1" x14ac:dyDescent="0.15">
      <c r="A17" s="97"/>
      <c r="B17" s="97"/>
      <c r="C17" s="98" t="s">
        <v>96</v>
      </c>
      <c r="D17" s="106"/>
      <c r="E17" s="108">
        <v>0.09</v>
      </c>
      <c r="F17" s="98">
        <f>IF(AND(F8 &gt;= 400000, F8 &lt; 500000),(F8 - 400000) * E17, IF(F8 &gt;= 500000,(499999.99 - 400000) * E17, 0))</f>
        <v>0</v>
      </c>
      <c r="G17" s="98">
        <f>IF(AND(G8 &gt;= 400000, G8 &lt; 500000),(G8 - 400000) * E17, IF(G8 &gt;= 500000,(499999.99 - 400000) * E17, 0))</f>
        <v>0</v>
      </c>
      <c r="H17" s="98">
        <f>IF(AND(H8 &gt;= 400000, H8 &lt; 500000),(H8 - 400000) * E17, IF(H8 &gt;= 500000,(499999.99 - 400000) * E17, 0))</f>
        <v>0</v>
      </c>
      <c r="I17" s="98">
        <f>IF(AND(I8 &gt;= 400000, I8 &lt; 500000),(I8 - 400000) * E17, IF(I8 &gt;= 500000,(499999.99 - 400000) * E17, 0))</f>
        <v>0</v>
      </c>
      <c r="J17" s="98">
        <f>IF(AND(J8 &gt;= 400000, J8 &lt; 500000),(J8 - 400000) * E17, IF(J8 &gt;= 500000,(499999.99 - 400000) * E17, 0))</f>
        <v>0</v>
      </c>
      <c r="K17" s="108">
        <v>0.06</v>
      </c>
      <c r="L17" s="98">
        <f>IF(AND(L8 &gt;= 400000, L8 &lt; 500000), (L8 - 400000) * K17, IF(L8 &gt;= 400000, (499999.99 - 400000) * K17, 0))</f>
        <v>0</v>
      </c>
      <c r="M17" s="98">
        <f>IF(AND(M8 &gt;= 400000, M8 &lt; 500000), (M8 - 400000) * K17, IF(M8 &gt;= 400000, (499999.99 - 400000) * K17, 0))</f>
        <v>0</v>
      </c>
      <c r="N17" s="108">
        <v>1.4999999999999999E-2</v>
      </c>
      <c r="O17" s="109">
        <f>IF(AND(O8 &gt;= 400000, O8 &lt; 500000), (O8 - 400000) * N17, IF(O8 &gt;= 400000, (499999.99 - 400000) * N17, 0))</f>
        <v>0</v>
      </c>
      <c r="P17" s="109">
        <f>IF(AND(P8 &gt;= 400000, P8 &lt; 500000), (P8 - 400000) * N17, IF(P8 &gt;= 400000, (499999.99 - 400000) * N17, 0))</f>
        <v>0</v>
      </c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</row>
    <row r="18" spans="1:28" ht="15.75" customHeight="1" x14ac:dyDescent="0.15">
      <c r="A18" s="97"/>
      <c r="B18" s="97"/>
      <c r="C18" s="98" t="s">
        <v>97</v>
      </c>
      <c r="D18" s="106"/>
      <c r="E18" s="108">
        <v>0.1</v>
      </c>
      <c r="F18" s="98"/>
      <c r="G18" s="98"/>
      <c r="H18" s="98"/>
      <c r="I18" s="98"/>
      <c r="J18" s="98"/>
      <c r="K18" s="108">
        <v>7.0000000000000007E-2</v>
      </c>
      <c r="L18" s="98">
        <f>IF(AND(L8 &gt;= 500000, L8 &lt; 600000), (L8 - 500000) * K18, IF(L8 &gt;= 500000, (599999.99 - 500000) * K18, 0))</f>
        <v>0</v>
      </c>
      <c r="M18" s="98">
        <f>IF(AND(M8 &gt;= 500000, M8 &lt; 600000), (M8 - 500000) * K18, IF(M8 &gt;= 500000, (599999.99 - 500000) * K18, 0))</f>
        <v>0</v>
      </c>
      <c r="N18" s="108">
        <v>0.02</v>
      </c>
      <c r="O18" s="109">
        <f>IF(AND(O8 &gt;= 500000, O8 &lt; 600000), (O8 - 500000) * N18, IF(O8 &gt;= 500000, (599999.99 - 500000) * N18, 0))</f>
        <v>0</v>
      </c>
      <c r="P18" s="109">
        <f>IF(AND(P8 &gt;= 500000, P8 &lt; 600000), (P8 - 500000) * N18, IF(P8 &gt;= 500000, (599999.99 - 500000) * N18, 0))</f>
        <v>0</v>
      </c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</row>
    <row r="19" spans="1:28" ht="15.75" customHeight="1" x14ac:dyDescent="0.15">
      <c r="A19" s="97"/>
      <c r="B19" s="97"/>
      <c r="C19" s="98" t="s">
        <v>98</v>
      </c>
      <c r="D19" s="106"/>
      <c r="E19" s="108">
        <v>0.11</v>
      </c>
      <c r="F19" s="98"/>
      <c r="G19" s="98"/>
      <c r="H19" s="98"/>
      <c r="I19" s="98"/>
      <c r="J19" s="98"/>
      <c r="K19" s="108">
        <v>7.0000000000000007E-2</v>
      </c>
      <c r="L19" s="98">
        <f>IF(AND(L8 &gt;= 600000, L8 &lt; 700000), (L8 - 600000) * K19, IF(L8 &gt;= 600000, (699999.99 - 600000) * K19, 0))</f>
        <v>0</v>
      </c>
      <c r="M19" s="98">
        <f>IF(AND(M8 &gt;= 600000, M8 &lt; 700000), (M8 - 600000) * K19, IF(M8 &gt;= 600000, (699999.99 - 600000) * K19, 0))</f>
        <v>0</v>
      </c>
      <c r="N19" s="108">
        <v>0.02</v>
      </c>
      <c r="O19" s="109">
        <f>IF(AND(O8 &gt;= 600000, O8 &lt; 700000), (O8 - 600000) * N19, IF(O8 &gt;= 600000, (699999.99 - 600000) * N19, 0))</f>
        <v>0</v>
      </c>
      <c r="P19" s="109">
        <f>IF(AND(P8 &gt;= 600000, P8 &lt; 700000), (P8 - 600000) * N19, IF(P8 &gt;= 600000, (699999.99 - 600000) * N19, 0))</f>
        <v>0</v>
      </c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</row>
    <row r="20" spans="1:28" ht="15.75" customHeight="1" x14ac:dyDescent="0.15">
      <c r="A20" s="97"/>
      <c r="B20" s="97"/>
      <c r="C20" s="98" t="s">
        <v>99</v>
      </c>
      <c r="D20" s="106"/>
      <c r="E20" s="108">
        <v>0.12</v>
      </c>
      <c r="F20" s="98"/>
      <c r="G20" s="98"/>
      <c r="H20" s="98"/>
      <c r="I20" s="98"/>
      <c r="J20" s="98"/>
      <c r="K20" s="108">
        <v>7.0000000000000007E-2</v>
      </c>
      <c r="L20" s="98">
        <f>IF(AND(L8 &gt;= 700000, L8 &lt; 800000), (L8 - 700000) * K20, IF(L8 &gt;= 700000, (799999.99 - 700000) * K20, 0))</f>
        <v>0</v>
      </c>
      <c r="M20" s="98">
        <f>IF(AND(M8 &gt;= 700000, M8 &lt; 800000), (M8 - 700000) * K20, IF(M8 &gt;= 700000, (799999.99 - 700000) * K20, 0))</f>
        <v>0</v>
      </c>
      <c r="N20" s="108">
        <v>0.02</v>
      </c>
      <c r="O20" s="109">
        <f>IF(AND(O8 &gt;= 700000, O8 &lt; 800000), (O8 - 700000) * N20, IF(O8 &gt;= 700000, (799999.99 - 700000) * N20, 0))</f>
        <v>0</v>
      </c>
      <c r="P20" s="109">
        <f>IF(AND(P8 &gt;= 700000, P8 &lt; 800000), (P8 - 700000) * N20, IF(P8 &gt;= 700000, (799999.99 - 700000) * N20, 0))</f>
        <v>0</v>
      </c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</row>
    <row r="21" spans="1:28" ht="15.75" customHeight="1" x14ac:dyDescent="0.15">
      <c r="A21" s="97"/>
      <c r="B21" s="97"/>
      <c r="C21" s="98" t="s">
        <v>100</v>
      </c>
      <c r="D21" s="106"/>
      <c r="E21" s="108">
        <v>0.13</v>
      </c>
      <c r="F21" s="98"/>
      <c r="G21" s="98"/>
      <c r="H21" s="98"/>
      <c r="I21" s="98"/>
      <c r="J21" s="98"/>
      <c r="K21" s="108">
        <v>7.0000000000000007E-2</v>
      </c>
      <c r="L21" s="98">
        <f>IF(AND(L8 &gt;= 800000, L8 &lt; 900000), (L8 - 800000) * K21, IF(L8 &gt;= 800000, (899999.99 - 800000) * K21, 0))</f>
        <v>0</v>
      </c>
      <c r="M21" s="98">
        <f>IF(AND(M8 &gt;= 800000, M8 &lt; 900000), (M8 - 800000) * K21, IF(M8 &gt;= 800000, (899999.99 - 800000) * K21, 0))</f>
        <v>0</v>
      </c>
      <c r="N21" s="108">
        <v>0.02</v>
      </c>
      <c r="O21" s="109">
        <f>IF(AND(O8 &gt;= 800000, O8 &lt; 900000), (O8 - 800000) * N21, IF(O8 &gt;= 800000, (899999.99 - 800000) * N21, 0))</f>
        <v>0</v>
      </c>
      <c r="P21" s="109">
        <f>IF(AND(P8 &gt;= 800000, P8 &lt; 900000), (P8 - 800000) * N21, IF(P8 &gt;= 800000, (899999.99 - 800000) * N21, 0))</f>
        <v>0</v>
      </c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</row>
    <row r="22" spans="1:28" ht="15.75" customHeight="1" x14ac:dyDescent="0.15">
      <c r="A22" s="97"/>
      <c r="B22" s="97"/>
      <c r="C22" s="98" t="s">
        <v>101</v>
      </c>
      <c r="D22" s="106"/>
      <c r="E22" s="108">
        <v>0.14000000000000001</v>
      </c>
      <c r="F22" s="98"/>
      <c r="G22" s="98"/>
      <c r="H22" s="98"/>
      <c r="I22" s="98"/>
      <c r="J22" s="98"/>
      <c r="K22" s="108">
        <v>7.0000000000000007E-2</v>
      </c>
      <c r="L22" s="98">
        <f>IF(AND(L8 &gt;= 900000, L8 &lt; 1000000), (L8 - 900000) * K22, IF(L8 &gt;= 900000, (999999.99 - 900000) * K22, 0))</f>
        <v>0</v>
      </c>
      <c r="M22" s="98">
        <f>IF(AND(M8 &gt;= 900000, M8 &lt; 1000000), (M8 - 900000) * K22, IF(M8 &gt;= 900000, (999999.99 - 900000) * K22, 0))</f>
        <v>0</v>
      </c>
      <c r="N22" s="108">
        <v>0.02</v>
      </c>
      <c r="O22" s="109">
        <f>IF(AND(O8 &gt;= 900000, O8 &lt; 1000000), (O8 - 900000) * N22, IF(O8 &gt;= 900000, (999999.99 - 900000) * N22, 0))</f>
        <v>0</v>
      </c>
      <c r="P22" s="109">
        <f>IF(AND(P8 &gt;= 900000, P8 &lt; 1000000), (P8 - 900000) * N22, IF(P8 &gt;= 900000, (999999.99 - 900000) * N22, 0))</f>
        <v>0</v>
      </c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</row>
    <row r="23" spans="1:28" ht="15.75" customHeight="1" x14ac:dyDescent="0.15">
      <c r="A23" s="97"/>
      <c r="B23" s="97"/>
      <c r="C23" s="98" t="s">
        <v>102</v>
      </c>
      <c r="D23" s="106"/>
      <c r="E23" s="108">
        <v>0.15</v>
      </c>
      <c r="F23" s="98"/>
      <c r="G23" s="98"/>
      <c r="H23" s="98"/>
      <c r="I23" s="98"/>
      <c r="J23" s="98"/>
      <c r="K23" s="108">
        <v>0.08</v>
      </c>
      <c r="L23" s="98">
        <f>IF(AND(L8 &gt;= 1000000, L8 &lt; 2000000), (L8 - 1000000) * K23, IF(L8 &gt;= 1000000, (1999999.99 - 1000000) * K23, 0))</f>
        <v>0</v>
      </c>
      <c r="M23" s="98">
        <f>IF(AND(M8 &gt;= 1000000, M8 &lt; 2000000), (M8 - 1000000) * K23, IF(M8 &gt;= 1000000, (1999999.99 - 1000000) * K23, 0))</f>
        <v>0</v>
      </c>
      <c r="N23" s="108">
        <v>0.03</v>
      </c>
      <c r="O23" s="109">
        <f>IF(AND(O8 &gt;= 1000000, O8 &lt; 2000000), (O8 - 1000000) * N23, IF(O8 &gt;= 1000000, (1999999.99 - 1000000) * N23, 0))</f>
        <v>0</v>
      </c>
      <c r="P23" s="109">
        <f>IF(AND(P8 &gt;= 1000000, P8 &lt; 2000000), (P8 - 1000000) * N23, IF(P8 &gt;= 1000000, (1999999.99 - 1000000) * N23, 0))</f>
        <v>0</v>
      </c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</row>
    <row r="24" spans="1:28" ht="15.75" customHeight="1" x14ac:dyDescent="0.15">
      <c r="A24" s="97"/>
      <c r="B24" s="97"/>
      <c r="C24" s="98" t="s">
        <v>103</v>
      </c>
      <c r="D24" s="106"/>
      <c r="E24" s="108">
        <v>0.15</v>
      </c>
      <c r="F24" s="98"/>
      <c r="G24" s="98"/>
      <c r="H24" s="98"/>
      <c r="I24" s="98"/>
      <c r="J24" s="98"/>
      <c r="K24" s="108">
        <v>0.08</v>
      </c>
      <c r="L24" s="98"/>
      <c r="M24" s="98"/>
      <c r="N24" s="108">
        <v>0.03</v>
      </c>
      <c r="O24" s="109">
        <f>IF(AND(O8 &gt;= 2000000, O8 &lt; 3000000), (O8 - 2000000) * N24, IF(O8 &gt;= 2000000, (2999999.99 - 2000000) * N24, 0))</f>
        <v>0</v>
      </c>
      <c r="P24" s="109">
        <f>IF(AND(P8 &gt;= 2000000, P8 &lt; 3000000), (P8 - 2000000) * N24, IF(P8 &gt;= 2000000, (2999999.99 - 2000000) * N24, 0))</f>
        <v>0</v>
      </c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</row>
    <row r="25" spans="1:28" ht="15.75" customHeight="1" x14ac:dyDescent="0.15">
      <c r="A25" s="97"/>
      <c r="B25" s="97"/>
      <c r="C25" s="98" t="s">
        <v>104</v>
      </c>
      <c r="D25" s="106"/>
      <c r="E25" s="110">
        <v>0.15</v>
      </c>
      <c r="F25" s="98"/>
      <c r="G25" s="98"/>
      <c r="H25" s="98"/>
      <c r="I25" s="98"/>
      <c r="J25" s="98"/>
      <c r="K25" s="110">
        <v>0.08</v>
      </c>
      <c r="L25" s="98"/>
      <c r="M25" s="98"/>
      <c r="N25" s="110">
        <v>0.03</v>
      </c>
      <c r="O25" s="109">
        <f>IF(AND(O8 &gt;= 3000000, O8 &lt; 4000000), (O8 - 3000000) * N25, IF(O8 &gt;= 3000000, (3999999.99 - 3000000) * N25, 0))</f>
        <v>0</v>
      </c>
      <c r="P25" s="109">
        <f>IF(AND(P8 &gt;= 3000000, P8 &lt; 4000000), (P8 - 3000000) * N25, IF(P8 &gt;= 3000000, (3999999.99 - 3000000) * N25, 0))</f>
        <v>0</v>
      </c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</row>
    <row r="26" spans="1:28" ht="15.75" customHeight="1" x14ac:dyDescent="0.15">
      <c r="A26" s="97"/>
      <c r="B26" s="97"/>
      <c r="C26" s="98"/>
      <c r="D26" s="97"/>
      <c r="E26" s="97"/>
      <c r="F26" s="98"/>
      <c r="G26" s="98"/>
      <c r="H26" s="98"/>
      <c r="I26" s="98"/>
      <c r="J26" s="98"/>
      <c r="K26" s="97"/>
      <c r="L26" s="98"/>
      <c r="M26" s="98"/>
      <c r="N26" s="97"/>
      <c r="O26" s="98"/>
      <c r="P26" s="98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</row>
    <row r="27" spans="1:28" ht="15.75" customHeight="1" x14ac:dyDescent="0.15">
      <c r="A27" s="97"/>
      <c r="B27" s="97" t="s">
        <v>128</v>
      </c>
      <c r="C27" s="98"/>
      <c r="D27" s="97"/>
      <c r="E27" s="97"/>
      <c r="F27" s="98">
        <f t="shared" ref="F27:J27" si="4">SUM(F10:F25)</f>
        <v>3008.1585</v>
      </c>
      <c r="G27" s="98">
        <f t="shared" si="4"/>
        <v>2351.7239999999997</v>
      </c>
      <c r="H27" s="98">
        <f t="shared" si="4"/>
        <v>1577.6040000000003</v>
      </c>
      <c r="I27" s="98">
        <f t="shared" si="4"/>
        <v>0</v>
      </c>
      <c r="J27" s="98">
        <f t="shared" si="4"/>
        <v>0</v>
      </c>
      <c r="K27" s="98"/>
      <c r="L27" s="98">
        <f t="shared" ref="L27:M27" si="5">SUM(L10:L25)</f>
        <v>8437.4856999999993</v>
      </c>
      <c r="M27" s="98">
        <f t="shared" si="5"/>
        <v>0</v>
      </c>
      <c r="N27" s="98"/>
      <c r="O27" s="98">
        <f t="shared" ref="O27:P27" si="6">SUM(O10:O25)</f>
        <v>1980.6077999999993</v>
      </c>
      <c r="P27" s="98">
        <f t="shared" si="6"/>
        <v>0</v>
      </c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</row>
    <row r="28" spans="1:28" ht="15.75" customHeight="1" x14ac:dyDescent="0.15">
      <c r="A28" s="97"/>
      <c r="B28" s="97" t="s">
        <v>225</v>
      </c>
      <c r="C28" s="98"/>
      <c r="D28" s="97"/>
      <c r="E28" s="97"/>
      <c r="F28" s="98">
        <f t="shared" ref="F28:J28" si="7">SUM(F27*26.47%)</f>
        <v>796.25955494999994</v>
      </c>
      <c r="G28" s="98">
        <f t="shared" si="7"/>
        <v>622.50134279999986</v>
      </c>
      <c r="H28" s="98">
        <f t="shared" si="7"/>
        <v>417.59177880000004</v>
      </c>
      <c r="I28" s="98">
        <f t="shared" si="7"/>
        <v>0</v>
      </c>
      <c r="J28" s="98">
        <f t="shared" si="7"/>
        <v>0</v>
      </c>
      <c r="K28" s="98"/>
      <c r="L28" s="98">
        <f t="shared" ref="L28:M28" si="8">SUM(L27*26.47%)</f>
        <v>2233.4024647899996</v>
      </c>
      <c r="M28" s="98">
        <f t="shared" si="8"/>
        <v>0</v>
      </c>
      <c r="N28" s="98"/>
      <c r="O28" s="98">
        <f t="shared" ref="O28:P28" si="9">SUM(O27*26.47%)</f>
        <v>524.26688465999985</v>
      </c>
      <c r="P28" s="98">
        <f t="shared" si="9"/>
        <v>0</v>
      </c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</row>
    <row r="29" spans="1:28" ht="15.75" customHeight="1" x14ac:dyDescent="0.15">
      <c r="A29" s="97"/>
      <c r="B29" s="97" t="s">
        <v>171</v>
      </c>
      <c r="C29" s="98"/>
      <c r="D29" s="97"/>
      <c r="E29" s="97"/>
      <c r="F29" s="98">
        <f t="shared" ref="F29:J29" si="10">SUM(F27-F28)</f>
        <v>2211.8989450500003</v>
      </c>
      <c r="G29" s="98">
        <f t="shared" si="10"/>
        <v>1729.2226572</v>
      </c>
      <c r="H29" s="98">
        <f t="shared" si="10"/>
        <v>1160.0122212000001</v>
      </c>
      <c r="I29" s="98">
        <f t="shared" si="10"/>
        <v>0</v>
      </c>
      <c r="J29" s="98">
        <f t="shared" si="10"/>
        <v>0</v>
      </c>
      <c r="K29" s="98"/>
      <c r="L29" s="98">
        <f t="shared" ref="L29:M29" si="11">SUM(L27-L28)</f>
        <v>6204.0832352099997</v>
      </c>
      <c r="M29" s="98">
        <f t="shared" si="11"/>
        <v>0</v>
      </c>
      <c r="N29" s="98"/>
      <c r="O29" s="98">
        <f t="shared" ref="O29:P29" si="12">SUM(O27-O28)</f>
        <v>1456.3409153399994</v>
      </c>
      <c r="P29" s="98">
        <f t="shared" si="12"/>
        <v>0</v>
      </c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</row>
    <row r="30" spans="1:28" ht="15.75" customHeight="1" x14ac:dyDescent="0.15">
      <c r="A30" s="97"/>
      <c r="B30" s="97"/>
      <c r="C30" s="98"/>
      <c r="D30" s="97"/>
      <c r="E30" s="97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</row>
    <row r="31" spans="1:28" ht="15.75" customHeight="1" x14ac:dyDescent="0.15">
      <c r="A31" s="97"/>
      <c r="B31" s="97" t="s">
        <v>172</v>
      </c>
      <c r="C31" s="98"/>
      <c r="D31" s="97"/>
      <c r="E31" s="97"/>
      <c r="F31" s="98">
        <f t="shared" ref="F31:J31" si="13">SUM(F6)</f>
        <v>1800</v>
      </c>
      <c r="G31" s="98">
        <f t="shared" si="13"/>
        <v>1800</v>
      </c>
      <c r="H31" s="98">
        <f t="shared" si="13"/>
        <v>1800</v>
      </c>
      <c r="I31" s="98">
        <f t="shared" si="13"/>
        <v>0</v>
      </c>
      <c r="J31" s="98">
        <f t="shared" si="13"/>
        <v>0</v>
      </c>
      <c r="K31" s="98"/>
      <c r="L31" s="98">
        <f t="shared" ref="L31:M31" si="14">SUM(L6)</f>
        <v>2400</v>
      </c>
      <c r="M31" s="98">
        <f t="shared" si="14"/>
        <v>0</v>
      </c>
      <c r="N31" s="98"/>
      <c r="O31" s="98">
        <f>SUM(O6)</f>
        <v>3500</v>
      </c>
      <c r="P31" s="98">
        <f>SUM(P10:P25)+P6</f>
        <v>0</v>
      </c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</row>
    <row r="32" spans="1:28" ht="15.75" customHeight="1" x14ac:dyDescent="0.15">
      <c r="A32" s="97"/>
      <c r="B32" s="97" t="s">
        <v>208</v>
      </c>
      <c r="C32" s="98"/>
      <c r="D32" s="97"/>
      <c r="E32" s="97"/>
      <c r="F32" s="98">
        <f t="shared" ref="F32:J32" si="15">SUM(F31*14.77%)</f>
        <v>265.86</v>
      </c>
      <c r="G32" s="98">
        <f t="shared" si="15"/>
        <v>265.86</v>
      </c>
      <c r="H32" s="98">
        <f t="shared" si="15"/>
        <v>265.86</v>
      </c>
      <c r="I32" s="98">
        <f t="shared" si="15"/>
        <v>0</v>
      </c>
      <c r="J32" s="98">
        <f t="shared" si="15"/>
        <v>0</v>
      </c>
      <c r="K32" s="98"/>
      <c r="L32" s="98">
        <f t="shared" ref="L32:M32" si="16">SUM(L31*14.77%)</f>
        <v>354.48</v>
      </c>
      <c r="M32" s="98">
        <f t="shared" si="16"/>
        <v>0</v>
      </c>
      <c r="N32" s="98"/>
      <c r="O32" s="98">
        <f t="shared" ref="O32:P32" si="17">SUM(O31*14.77%)</f>
        <v>516.95000000000005</v>
      </c>
      <c r="P32" s="98">
        <f t="shared" si="17"/>
        <v>0</v>
      </c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</row>
    <row r="33" spans="1:28" ht="15.75" customHeight="1" x14ac:dyDescent="0.15">
      <c r="A33" s="97"/>
      <c r="B33" s="97"/>
      <c r="C33" s="98"/>
      <c r="D33" s="97"/>
      <c r="E33" s="97"/>
      <c r="F33" s="98"/>
      <c r="G33" s="98"/>
      <c r="H33" s="98"/>
      <c r="I33" s="98"/>
      <c r="J33" s="98"/>
      <c r="K33" s="97"/>
      <c r="L33" s="98"/>
      <c r="M33" s="98"/>
      <c r="N33" s="97"/>
      <c r="O33" s="98"/>
      <c r="P33" s="98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</row>
    <row r="34" spans="1:28" ht="15.75" customHeight="1" x14ac:dyDescent="0.15">
      <c r="A34" s="97"/>
      <c r="B34" s="97" t="s">
        <v>42</v>
      </c>
      <c r="C34" s="98">
        <f>SUM(O8:P8)</f>
        <v>332040.53999999998</v>
      </c>
      <c r="D34" s="97"/>
      <c r="E34" s="97"/>
      <c r="F34" s="98">
        <f t="shared" ref="F34:J34" si="18">SUM(F29+F31)</f>
        <v>4011.8989450500003</v>
      </c>
      <c r="G34" s="98">
        <f t="shared" si="18"/>
        <v>3529.2226572</v>
      </c>
      <c r="H34" s="98">
        <f t="shared" si="18"/>
        <v>2960.0122212000001</v>
      </c>
      <c r="I34" s="98">
        <f t="shared" si="18"/>
        <v>0</v>
      </c>
      <c r="J34" s="98">
        <f t="shared" si="18"/>
        <v>0</v>
      </c>
      <c r="K34" s="98"/>
      <c r="L34" s="98">
        <f t="shared" ref="L34:M34" si="19">SUM(L29+L31)</f>
        <v>8604.0832352100006</v>
      </c>
      <c r="M34" s="98">
        <f t="shared" si="19"/>
        <v>0</v>
      </c>
      <c r="N34" s="98"/>
      <c r="O34" s="98">
        <f t="shared" ref="O34:P34" si="20">SUM(O29+O31)</f>
        <v>4956.3409153399989</v>
      </c>
      <c r="P34" s="98">
        <f t="shared" si="20"/>
        <v>0</v>
      </c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</row>
    <row r="35" spans="1:28" ht="15.75" customHeight="1" x14ac:dyDescent="0.15">
      <c r="A35" s="97"/>
      <c r="B35" s="97"/>
      <c r="C35" s="98"/>
      <c r="D35" s="97"/>
      <c r="E35" s="97"/>
      <c r="F35" s="98"/>
      <c r="G35" s="98"/>
      <c r="H35" s="98"/>
      <c r="I35" s="98"/>
      <c r="J35" s="98"/>
      <c r="K35" s="97"/>
      <c r="L35" s="98"/>
      <c r="M35" s="98"/>
      <c r="N35" s="97"/>
      <c r="O35" s="98"/>
      <c r="P35" s="98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</row>
    <row r="36" spans="1:28" ht="15.75" customHeight="1" x14ac:dyDescent="0.15">
      <c r="A36" s="97"/>
      <c r="B36" s="97" t="s">
        <v>121</v>
      </c>
      <c r="C36" s="190">
        <v>70535.240000000005</v>
      </c>
      <c r="D36" s="97"/>
      <c r="E36" s="97"/>
      <c r="F36" s="98"/>
      <c r="G36" s="98"/>
      <c r="H36" s="98"/>
      <c r="I36" s="98"/>
      <c r="J36" s="98"/>
      <c r="K36" s="97"/>
      <c r="L36" s="98"/>
      <c r="M36" s="98"/>
      <c r="N36" s="97"/>
      <c r="O36" s="98"/>
      <c r="P36" s="98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</row>
    <row r="37" spans="1:28" ht="15.75" customHeight="1" x14ac:dyDescent="0.15">
      <c r="A37" s="97"/>
      <c r="B37" s="97" t="s">
        <v>67</v>
      </c>
      <c r="C37" s="191">
        <f>SUM(C34/4)</f>
        <v>83010.134999999995</v>
      </c>
      <c r="D37" s="97"/>
      <c r="E37" s="97"/>
      <c r="F37" s="98"/>
      <c r="G37" s="98"/>
      <c r="H37" s="98"/>
      <c r="I37" s="98"/>
      <c r="J37" s="98"/>
      <c r="K37" s="97"/>
      <c r="L37" s="98"/>
      <c r="M37" s="98"/>
      <c r="N37" s="97"/>
      <c r="O37" s="98"/>
      <c r="P37" s="98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</row>
    <row r="38" spans="1:28" ht="15.75" customHeight="1" x14ac:dyDescent="0.15">
      <c r="A38" s="97"/>
      <c r="B38" s="97" t="s">
        <v>122</v>
      </c>
      <c r="C38" s="191">
        <f>SUM(C34/133*5.7)</f>
        <v>14230.308857142858</v>
      </c>
      <c r="D38" s="97"/>
      <c r="E38" s="97"/>
      <c r="F38" s="98"/>
      <c r="G38" s="98"/>
      <c r="H38" s="98"/>
      <c r="I38" s="98"/>
      <c r="J38" s="98"/>
      <c r="K38" s="97"/>
      <c r="L38" s="98"/>
      <c r="M38" s="98"/>
      <c r="N38" s="97"/>
      <c r="O38" s="98"/>
      <c r="P38" s="98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</row>
    <row r="39" spans="1:28" ht="15.75" customHeight="1" x14ac:dyDescent="0.15">
      <c r="A39" s="97"/>
      <c r="B39" s="97" t="s">
        <v>123</v>
      </c>
      <c r="C39" s="192">
        <f>SUM(C34*0.5%)</f>
        <v>1660.2026999999998</v>
      </c>
      <c r="D39" s="97"/>
      <c r="E39" s="97"/>
      <c r="F39" s="98"/>
      <c r="G39" s="98"/>
      <c r="H39" s="98"/>
      <c r="I39" s="98"/>
      <c r="J39" s="98"/>
      <c r="K39" s="97"/>
      <c r="L39" s="98"/>
      <c r="M39" s="98"/>
      <c r="N39" s="97"/>
      <c r="O39" s="98"/>
      <c r="P39" s="98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</row>
    <row r="40" spans="1:28" ht="15.75" customHeight="1" x14ac:dyDescent="0.15">
      <c r="A40" s="97"/>
      <c r="B40" s="97"/>
      <c r="C40" s="98">
        <f>SUM(C36:C39)</f>
        <v>169435.88655714286</v>
      </c>
      <c r="D40" s="97"/>
      <c r="E40" s="97"/>
      <c r="F40" s="98"/>
      <c r="G40" s="98"/>
      <c r="H40" s="98"/>
      <c r="I40" s="98"/>
      <c r="J40" s="98"/>
      <c r="K40" s="97"/>
      <c r="L40" s="98"/>
      <c r="M40" s="98"/>
      <c r="N40" s="97"/>
      <c r="O40" s="98"/>
      <c r="P40" s="98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</row>
    <row r="41" spans="1:28" ht="15.75" customHeight="1" x14ac:dyDescent="0.15">
      <c r="A41" s="97"/>
      <c r="B41" s="97" t="s">
        <v>181</v>
      </c>
      <c r="C41" s="98">
        <f>SUM(C34-C40)</f>
        <v>162604.65344285712</v>
      </c>
      <c r="D41" s="97"/>
      <c r="E41" s="97"/>
      <c r="F41" s="98"/>
      <c r="G41" s="98"/>
      <c r="H41" s="98"/>
      <c r="I41" s="98"/>
      <c r="J41" s="98"/>
      <c r="K41" s="97"/>
      <c r="L41" s="98"/>
      <c r="M41" s="98"/>
      <c r="N41" s="97"/>
      <c r="O41" s="98"/>
      <c r="P41" s="98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</row>
    <row r="42" spans="1:28" ht="15.75" customHeight="1" x14ac:dyDescent="0.15">
      <c r="A42" s="97"/>
      <c r="B42" s="97"/>
      <c r="C42" s="98"/>
      <c r="D42" s="97"/>
      <c r="E42" s="97"/>
      <c r="F42" s="98"/>
      <c r="G42" s="98"/>
      <c r="H42" s="98"/>
      <c r="I42" s="98"/>
      <c r="J42" s="98"/>
      <c r="K42" s="97"/>
      <c r="L42" s="98"/>
      <c r="M42" s="98"/>
      <c r="N42" s="97"/>
      <c r="O42" s="98"/>
      <c r="P42" s="98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</row>
    <row r="43" spans="1:28" ht="15.75" customHeight="1" x14ac:dyDescent="0.15">
      <c r="A43" s="97"/>
      <c r="B43" s="97" t="s">
        <v>126</v>
      </c>
      <c r="C43" s="98">
        <f t="shared" ref="C43:C44" si="21">SUM(F31:P31)</f>
        <v>11300</v>
      </c>
      <c r="D43" s="97"/>
      <c r="E43" s="97"/>
      <c r="F43" s="98"/>
      <c r="G43" s="98"/>
      <c r="H43" s="98"/>
      <c r="I43" s="98"/>
      <c r="J43" s="98"/>
      <c r="K43" s="97"/>
      <c r="L43" s="98"/>
      <c r="M43" s="98"/>
      <c r="N43" s="97"/>
      <c r="O43" s="98"/>
      <c r="P43" s="98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</row>
    <row r="44" spans="1:28" ht="15.75" customHeight="1" x14ac:dyDescent="0.15">
      <c r="A44" s="97"/>
      <c r="B44" s="97" t="s">
        <v>208</v>
      </c>
      <c r="C44" s="98">
        <f t="shared" si="21"/>
        <v>1669.01</v>
      </c>
      <c r="D44" s="97"/>
      <c r="E44" s="97"/>
      <c r="F44" s="98"/>
      <c r="G44" s="98"/>
      <c r="H44" s="98"/>
      <c r="I44" s="98"/>
      <c r="J44" s="98"/>
      <c r="K44" s="97"/>
      <c r="L44" s="98"/>
      <c r="M44" s="98"/>
      <c r="N44" s="97"/>
      <c r="O44" s="98"/>
      <c r="P44" s="98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</row>
    <row r="45" spans="1:28" ht="15.75" customHeight="1" x14ac:dyDescent="0.15">
      <c r="A45" s="97"/>
      <c r="B45" s="97"/>
      <c r="C45" s="98"/>
      <c r="D45" s="97"/>
      <c r="E45" s="97"/>
      <c r="F45" s="98"/>
      <c r="G45" s="98"/>
      <c r="H45" s="98"/>
      <c r="I45" s="98"/>
      <c r="J45" s="98"/>
      <c r="K45" s="97"/>
      <c r="L45" s="98"/>
      <c r="M45" s="98"/>
      <c r="N45" s="97"/>
      <c r="O45" s="98"/>
      <c r="P45" s="98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</row>
    <row r="46" spans="1:28" ht="15.75" customHeight="1" x14ac:dyDescent="0.15">
      <c r="A46" s="97"/>
      <c r="B46" s="97"/>
      <c r="C46" s="98"/>
      <c r="D46" s="97"/>
      <c r="E46" s="97"/>
      <c r="F46" s="98"/>
      <c r="G46" s="98"/>
      <c r="H46" s="98"/>
      <c r="I46" s="98"/>
      <c r="J46" s="98"/>
      <c r="K46" s="97"/>
      <c r="L46" s="98"/>
      <c r="M46" s="98"/>
      <c r="N46" s="97"/>
      <c r="O46" s="98"/>
      <c r="P46" s="98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</row>
    <row r="47" spans="1:28" ht="15.75" customHeight="1" x14ac:dyDescent="0.15">
      <c r="A47" s="97"/>
      <c r="B47" s="97" t="s">
        <v>128</v>
      </c>
      <c r="C47" s="98">
        <f t="shared" ref="C47:C48" si="22">SUM(F27:P27)</f>
        <v>17355.579999999998</v>
      </c>
      <c r="D47" s="97"/>
      <c r="E47" s="97"/>
      <c r="F47" s="98"/>
      <c r="G47" s="98"/>
      <c r="H47" s="98"/>
      <c r="I47" s="98"/>
      <c r="J47" s="98"/>
      <c r="K47" s="97"/>
      <c r="L47" s="98"/>
      <c r="M47" s="98"/>
      <c r="N47" s="97"/>
      <c r="O47" s="98"/>
      <c r="P47" s="98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</row>
    <row r="48" spans="1:28" ht="15.75" customHeight="1" x14ac:dyDescent="0.15">
      <c r="A48" s="97"/>
      <c r="B48" s="97" t="s">
        <v>225</v>
      </c>
      <c r="C48" s="98">
        <f t="shared" si="22"/>
        <v>4594.0220259999996</v>
      </c>
      <c r="D48" s="97"/>
      <c r="E48" s="97"/>
      <c r="F48" s="98"/>
      <c r="G48" s="98"/>
      <c r="H48" s="98"/>
      <c r="I48" s="98"/>
      <c r="J48" s="98"/>
      <c r="K48" s="97"/>
      <c r="L48" s="98"/>
      <c r="M48" s="98"/>
      <c r="N48" s="97"/>
      <c r="O48" s="98"/>
      <c r="P48" s="98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</row>
    <row r="49" spans="1:28" ht="15.75" customHeight="1" x14ac:dyDescent="0.15">
      <c r="A49" s="97"/>
      <c r="B49" s="97" t="s">
        <v>183</v>
      </c>
      <c r="C49" s="98">
        <f>SUM(C47-C48)</f>
        <v>12761.557973999999</v>
      </c>
      <c r="D49" s="97"/>
      <c r="E49" s="97"/>
      <c r="F49" s="98"/>
      <c r="G49" s="98"/>
      <c r="H49" s="98"/>
      <c r="I49" s="98"/>
      <c r="J49" s="98"/>
      <c r="K49" s="97"/>
      <c r="L49" s="98"/>
      <c r="M49" s="98"/>
      <c r="N49" s="97"/>
      <c r="O49" s="98"/>
      <c r="P49" s="98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</row>
    <row r="50" spans="1:28" ht="15.75" customHeight="1" x14ac:dyDescent="0.15">
      <c r="A50" s="97"/>
      <c r="B50" s="97"/>
      <c r="C50" s="98"/>
      <c r="D50" s="97"/>
      <c r="E50" s="97"/>
      <c r="F50" s="98"/>
      <c r="G50" s="98"/>
      <c r="H50" s="98"/>
      <c r="I50" s="98"/>
      <c r="J50" s="98"/>
      <c r="K50" s="97"/>
      <c r="L50" s="98"/>
      <c r="M50" s="98"/>
      <c r="N50" s="97"/>
      <c r="O50" s="98"/>
      <c r="P50" s="98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</row>
    <row r="51" spans="1:28" ht="15.75" customHeight="1" x14ac:dyDescent="0.15">
      <c r="A51" s="97"/>
      <c r="B51" s="97" t="s">
        <v>129</v>
      </c>
      <c r="C51" s="98">
        <f>SUM(C41-C43-C44-C47)</f>
        <v>132280.06344285712</v>
      </c>
      <c r="D51" s="97"/>
      <c r="E51" s="97"/>
      <c r="F51" s="98"/>
      <c r="G51" s="98"/>
      <c r="H51" s="98"/>
      <c r="I51" s="98"/>
      <c r="J51" s="98"/>
      <c r="K51" s="97"/>
      <c r="L51" s="98"/>
      <c r="M51" s="98"/>
      <c r="N51" s="97"/>
      <c r="O51" s="98"/>
      <c r="P51" s="98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</row>
    <row r="52" spans="1:28" ht="15.75" customHeight="1" x14ac:dyDescent="0.15">
      <c r="A52" s="97"/>
      <c r="B52" s="97"/>
      <c r="C52" s="98"/>
      <c r="D52" s="97"/>
      <c r="E52" s="97"/>
      <c r="F52" s="98"/>
      <c r="G52" s="98"/>
      <c r="H52" s="98"/>
      <c r="I52" s="98"/>
      <c r="J52" s="98"/>
      <c r="K52" s="97"/>
      <c r="L52" s="98"/>
      <c r="M52" s="98"/>
      <c r="N52" s="97"/>
      <c r="O52" s="98"/>
      <c r="P52" s="98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</row>
    <row r="53" spans="1:28" ht="15.75" customHeight="1" x14ac:dyDescent="0.15">
      <c r="A53" s="97"/>
      <c r="B53" s="97"/>
      <c r="C53" s="98"/>
      <c r="D53" s="97"/>
      <c r="E53" s="97"/>
      <c r="F53" s="98"/>
      <c r="G53" s="98"/>
      <c r="H53" s="98"/>
      <c r="I53" s="98"/>
      <c r="J53" s="98"/>
      <c r="K53" s="97"/>
      <c r="L53" s="98"/>
      <c r="M53" s="98"/>
      <c r="N53" s="97"/>
      <c r="O53" s="98"/>
      <c r="P53" s="98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</row>
    <row r="54" spans="1:28" ht="15.75" customHeight="1" x14ac:dyDescent="0.15">
      <c r="A54" s="97"/>
      <c r="B54" s="97"/>
      <c r="C54" s="98"/>
      <c r="D54" s="97"/>
      <c r="E54" s="97"/>
      <c r="F54" s="98"/>
      <c r="G54" s="98"/>
      <c r="H54" s="98"/>
      <c r="I54" s="98"/>
      <c r="J54" s="98"/>
      <c r="K54" s="97"/>
      <c r="L54" s="98"/>
      <c r="M54" s="98"/>
      <c r="N54" s="97"/>
      <c r="O54" s="98"/>
      <c r="P54" s="98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</row>
    <row r="55" spans="1:28" ht="15.75" customHeight="1" x14ac:dyDescent="0.15">
      <c r="A55" s="97"/>
      <c r="B55" s="97"/>
      <c r="C55" s="98"/>
      <c r="D55" s="97"/>
      <c r="E55" s="97"/>
      <c r="F55" s="98"/>
      <c r="G55" s="98"/>
      <c r="H55" s="98"/>
      <c r="I55" s="98"/>
      <c r="J55" s="98"/>
      <c r="K55" s="97"/>
      <c r="L55" s="98"/>
      <c r="M55" s="98"/>
      <c r="N55" s="97"/>
      <c r="O55" s="98"/>
      <c r="P55" s="98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</row>
    <row r="56" spans="1:28" ht="15.75" customHeight="1" x14ac:dyDescent="0.15">
      <c r="A56" s="97"/>
      <c r="B56" s="97"/>
      <c r="C56" s="98"/>
      <c r="D56" s="97"/>
      <c r="E56" s="97"/>
      <c r="F56" s="98"/>
      <c r="G56" s="98"/>
      <c r="H56" s="98"/>
      <c r="I56" s="98"/>
      <c r="J56" s="98"/>
      <c r="K56" s="97"/>
      <c r="L56" s="98"/>
      <c r="M56" s="98"/>
      <c r="N56" s="97"/>
      <c r="O56" s="98"/>
      <c r="P56" s="98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</row>
    <row r="57" spans="1:28" ht="15.75" customHeight="1" x14ac:dyDescent="0.15">
      <c r="A57" s="97"/>
      <c r="B57" s="97"/>
      <c r="C57" s="98"/>
      <c r="D57" s="97"/>
      <c r="E57" s="97"/>
      <c r="F57" s="98"/>
      <c r="G57" s="98"/>
      <c r="H57" s="98"/>
      <c r="I57" s="98"/>
      <c r="J57" s="98"/>
      <c r="K57" s="97"/>
      <c r="L57" s="98"/>
      <c r="M57" s="98"/>
      <c r="N57" s="97"/>
      <c r="O57" s="98"/>
      <c r="P57" s="98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</row>
    <row r="58" spans="1:28" ht="15.75" customHeight="1" x14ac:dyDescent="0.15">
      <c r="A58" s="97"/>
      <c r="B58" s="97"/>
      <c r="C58" s="98"/>
      <c r="D58" s="97"/>
      <c r="E58" s="97"/>
      <c r="F58" s="98"/>
      <c r="G58" s="98"/>
      <c r="H58" s="98"/>
      <c r="I58" s="98"/>
      <c r="J58" s="98"/>
      <c r="K58" s="97"/>
      <c r="L58" s="98"/>
      <c r="M58" s="98"/>
      <c r="N58" s="97"/>
      <c r="O58" s="98"/>
      <c r="P58" s="98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</row>
    <row r="59" spans="1:28" ht="15.75" customHeight="1" x14ac:dyDescent="0.15">
      <c r="A59" s="97"/>
      <c r="B59" s="97"/>
      <c r="C59" s="98"/>
      <c r="D59" s="97"/>
      <c r="E59" s="97"/>
      <c r="F59" s="98"/>
      <c r="G59" s="98"/>
      <c r="H59" s="98"/>
      <c r="I59" s="98"/>
      <c r="J59" s="98"/>
      <c r="K59" s="97"/>
      <c r="L59" s="98"/>
      <c r="M59" s="98"/>
      <c r="N59" s="97"/>
      <c r="O59" s="98"/>
      <c r="P59" s="98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</row>
    <row r="60" spans="1:28" ht="15.75" customHeight="1" x14ac:dyDescent="0.15">
      <c r="A60" s="97"/>
      <c r="B60" s="97"/>
      <c r="C60" s="98"/>
      <c r="D60" s="97"/>
      <c r="E60" s="97"/>
      <c r="F60" s="98"/>
      <c r="G60" s="98"/>
      <c r="H60" s="98"/>
      <c r="I60" s="98"/>
      <c r="J60" s="98"/>
      <c r="K60" s="97"/>
      <c r="L60" s="98"/>
      <c r="M60" s="98"/>
      <c r="N60" s="97"/>
      <c r="O60" s="98"/>
      <c r="P60" s="98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</row>
    <row r="61" spans="1:28" ht="15.75" customHeight="1" x14ac:dyDescent="0.15">
      <c r="A61" s="97"/>
      <c r="B61" s="97"/>
      <c r="C61" s="98"/>
      <c r="D61" s="97"/>
      <c r="E61" s="97"/>
      <c r="F61" s="98"/>
      <c r="G61" s="98"/>
      <c r="H61" s="98"/>
      <c r="I61" s="98"/>
      <c r="J61" s="98"/>
      <c r="K61" s="97"/>
      <c r="L61" s="98"/>
      <c r="M61" s="98"/>
      <c r="N61" s="97"/>
      <c r="O61" s="98"/>
      <c r="P61" s="98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</row>
    <row r="62" spans="1:28" ht="15.75" customHeight="1" x14ac:dyDescent="0.15">
      <c r="A62" s="97"/>
      <c r="B62" s="97"/>
      <c r="C62" s="98"/>
      <c r="D62" s="97"/>
      <c r="E62" s="97"/>
      <c r="F62" s="98"/>
      <c r="G62" s="98"/>
      <c r="H62" s="98"/>
      <c r="I62" s="98"/>
      <c r="J62" s="98"/>
      <c r="K62" s="97"/>
      <c r="L62" s="98"/>
      <c r="M62" s="98"/>
      <c r="N62" s="97"/>
      <c r="O62" s="98"/>
      <c r="P62" s="98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</row>
    <row r="63" spans="1:28" ht="15.75" customHeight="1" x14ac:dyDescent="0.15">
      <c r="A63" s="97"/>
      <c r="B63" s="97"/>
      <c r="C63" s="98"/>
      <c r="D63" s="97"/>
      <c r="E63" s="97"/>
      <c r="F63" s="98"/>
      <c r="G63" s="98"/>
      <c r="H63" s="98"/>
      <c r="I63" s="98"/>
      <c r="J63" s="98"/>
      <c r="K63" s="97"/>
      <c r="L63" s="98"/>
      <c r="M63" s="98"/>
      <c r="N63" s="97"/>
      <c r="O63" s="98"/>
      <c r="P63" s="98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</row>
    <row r="64" spans="1:28" ht="15.75" customHeight="1" x14ac:dyDescent="0.15">
      <c r="A64" s="97"/>
      <c r="B64" s="97"/>
      <c r="C64" s="98"/>
      <c r="D64" s="97"/>
      <c r="E64" s="97"/>
      <c r="F64" s="98"/>
      <c r="G64" s="98"/>
      <c r="H64" s="98"/>
      <c r="I64" s="98"/>
      <c r="J64" s="98"/>
      <c r="K64" s="97"/>
      <c r="L64" s="98"/>
      <c r="M64" s="98"/>
      <c r="N64" s="97"/>
      <c r="O64" s="98"/>
      <c r="P64" s="98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</row>
    <row r="65" spans="1:28" ht="15.75" customHeight="1" x14ac:dyDescent="0.15">
      <c r="A65" s="97"/>
      <c r="B65" s="97"/>
      <c r="C65" s="98"/>
      <c r="D65" s="97"/>
      <c r="E65" s="97"/>
      <c r="F65" s="98"/>
      <c r="G65" s="98"/>
      <c r="H65" s="98"/>
      <c r="I65" s="98"/>
      <c r="J65" s="98"/>
      <c r="K65" s="97"/>
      <c r="L65" s="98"/>
      <c r="M65" s="98"/>
      <c r="N65" s="97"/>
      <c r="O65" s="98"/>
      <c r="P65" s="98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</row>
    <row r="66" spans="1:28" ht="15.75" customHeight="1" x14ac:dyDescent="0.15">
      <c r="A66" s="97"/>
      <c r="B66" s="97"/>
      <c r="C66" s="98"/>
      <c r="D66" s="97"/>
      <c r="E66" s="97"/>
      <c r="F66" s="98"/>
      <c r="G66" s="98"/>
      <c r="H66" s="98"/>
      <c r="I66" s="98"/>
      <c r="J66" s="98"/>
      <c r="K66" s="97"/>
      <c r="L66" s="98"/>
      <c r="M66" s="98"/>
      <c r="N66" s="97"/>
      <c r="O66" s="98"/>
      <c r="P66" s="98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</row>
    <row r="67" spans="1:28" ht="15.75" customHeight="1" x14ac:dyDescent="0.15">
      <c r="A67" s="97"/>
      <c r="B67" s="97"/>
      <c r="C67" s="98"/>
      <c r="D67" s="97"/>
      <c r="E67" s="97"/>
      <c r="F67" s="98"/>
      <c r="G67" s="98"/>
      <c r="H67" s="98"/>
      <c r="I67" s="98"/>
      <c r="J67" s="98"/>
      <c r="K67" s="97"/>
      <c r="L67" s="98"/>
      <c r="M67" s="98"/>
      <c r="N67" s="97"/>
      <c r="O67" s="98"/>
      <c r="P67" s="98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</row>
    <row r="68" spans="1:28" ht="15.75" customHeight="1" x14ac:dyDescent="0.15">
      <c r="A68" s="97"/>
      <c r="B68" s="97"/>
      <c r="C68" s="98"/>
      <c r="D68" s="97"/>
      <c r="E68" s="97"/>
      <c r="F68" s="98"/>
      <c r="G68" s="98"/>
      <c r="H68" s="98"/>
      <c r="I68" s="98"/>
      <c r="J68" s="98"/>
      <c r="K68" s="97"/>
      <c r="L68" s="98"/>
      <c r="M68" s="98"/>
      <c r="N68" s="97"/>
      <c r="O68" s="98"/>
      <c r="P68" s="98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</row>
    <row r="69" spans="1:28" ht="15.75" customHeight="1" x14ac:dyDescent="0.15">
      <c r="A69" s="97"/>
      <c r="B69" s="97"/>
      <c r="C69" s="98"/>
      <c r="D69" s="97"/>
      <c r="E69" s="97"/>
      <c r="F69" s="98"/>
      <c r="G69" s="98"/>
      <c r="H69" s="98"/>
      <c r="I69" s="98"/>
      <c r="J69" s="98"/>
      <c r="K69" s="97"/>
      <c r="L69" s="98"/>
      <c r="M69" s="98"/>
      <c r="N69" s="97"/>
      <c r="O69" s="98"/>
      <c r="P69" s="98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</row>
    <row r="70" spans="1:28" ht="15.75" customHeight="1" x14ac:dyDescent="0.15">
      <c r="A70" s="97"/>
      <c r="B70" s="97"/>
      <c r="C70" s="98"/>
      <c r="D70" s="97"/>
      <c r="E70" s="97"/>
      <c r="F70" s="98"/>
      <c r="G70" s="98"/>
      <c r="H70" s="98"/>
      <c r="I70" s="98"/>
      <c r="J70" s="98"/>
      <c r="K70" s="97"/>
      <c r="L70" s="98"/>
      <c r="M70" s="98"/>
      <c r="N70" s="97"/>
      <c r="O70" s="98"/>
      <c r="P70" s="98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</row>
    <row r="71" spans="1:28" ht="15.75" customHeight="1" x14ac:dyDescent="0.15">
      <c r="A71" s="97"/>
      <c r="B71" s="97"/>
      <c r="C71" s="98"/>
      <c r="D71" s="97"/>
      <c r="E71" s="97"/>
      <c r="F71" s="98"/>
      <c r="G71" s="98"/>
      <c r="H71" s="98"/>
      <c r="I71" s="98"/>
      <c r="J71" s="98"/>
      <c r="K71" s="97"/>
      <c r="L71" s="98"/>
      <c r="M71" s="98"/>
      <c r="N71" s="97"/>
      <c r="O71" s="98"/>
      <c r="P71" s="98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</row>
    <row r="72" spans="1:28" ht="15.75" customHeight="1" x14ac:dyDescent="0.15">
      <c r="A72" s="97"/>
      <c r="B72" s="97"/>
      <c r="C72" s="98"/>
      <c r="D72" s="97"/>
      <c r="E72" s="97"/>
      <c r="F72" s="98"/>
      <c r="G72" s="98"/>
      <c r="H72" s="98"/>
      <c r="I72" s="98"/>
      <c r="J72" s="98"/>
      <c r="K72" s="97"/>
      <c r="L72" s="98"/>
      <c r="M72" s="98"/>
      <c r="N72" s="97"/>
      <c r="O72" s="98"/>
      <c r="P72" s="98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</row>
    <row r="73" spans="1:28" ht="15.75" customHeight="1" x14ac:dyDescent="0.15">
      <c r="A73" s="97"/>
      <c r="B73" s="97"/>
      <c r="C73" s="98"/>
      <c r="D73" s="97"/>
      <c r="E73" s="97"/>
      <c r="F73" s="98"/>
      <c r="G73" s="98"/>
      <c r="H73" s="98"/>
      <c r="I73" s="98"/>
      <c r="J73" s="98"/>
      <c r="K73" s="97"/>
      <c r="L73" s="98"/>
      <c r="M73" s="98"/>
      <c r="N73" s="97"/>
      <c r="O73" s="98"/>
      <c r="P73" s="98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</row>
    <row r="74" spans="1:28" ht="15.75" customHeight="1" x14ac:dyDescent="0.15">
      <c r="A74" s="97"/>
      <c r="B74" s="97"/>
      <c r="C74" s="98"/>
      <c r="D74" s="97"/>
      <c r="E74" s="97"/>
      <c r="F74" s="98"/>
      <c r="G74" s="98"/>
      <c r="H74" s="98"/>
      <c r="I74" s="98"/>
      <c r="J74" s="98"/>
      <c r="K74" s="97"/>
      <c r="L74" s="98"/>
      <c r="M74" s="98"/>
      <c r="N74" s="97"/>
      <c r="O74" s="98"/>
      <c r="P74" s="98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</row>
    <row r="75" spans="1:28" ht="15.75" customHeight="1" x14ac:dyDescent="0.15">
      <c r="A75" s="97"/>
      <c r="B75" s="97"/>
      <c r="C75" s="98"/>
      <c r="D75" s="97"/>
      <c r="E75" s="97"/>
      <c r="F75" s="98"/>
      <c r="G75" s="98"/>
      <c r="H75" s="98"/>
      <c r="I75" s="98"/>
      <c r="J75" s="98"/>
      <c r="K75" s="97"/>
      <c r="L75" s="98"/>
      <c r="M75" s="98"/>
      <c r="N75" s="97"/>
      <c r="O75" s="98"/>
      <c r="P75" s="98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</row>
    <row r="76" spans="1:28" ht="15.75" customHeight="1" x14ac:dyDescent="0.15">
      <c r="A76" s="97"/>
      <c r="B76" s="97"/>
      <c r="C76" s="98"/>
      <c r="D76" s="97"/>
      <c r="E76" s="97"/>
      <c r="F76" s="98"/>
      <c r="G76" s="98"/>
      <c r="H76" s="98"/>
      <c r="I76" s="98"/>
      <c r="J76" s="98"/>
      <c r="K76" s="97"/>
      <c r="L76" s="98"/>
      <c r="M76" s="98"/>
      <c r="N76" s="97"/>
      <c r="O76" s="98"/>
      <c r="P76" s="98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</row>
    <row r="77" spans="1:28" ht="15.75" customHeight="1" x14ac:dyDescent="0.15">
      <c r="A77" s="97"/>
      <c r="B77" s="97"/>
      <c r="C77" s="98"/>
      <c r="D77" s="97"/>
      <c r="E77" s="97"/>
      <c r="F77" s="98"/>
      <c r="G77" s="98"/>
      <c r="H77" s="98"/>
      <c r="I77" s="98"/>
      <c r="J77" s="98"/>
      <c r="K77" s="97"/>
      <c r="L77" s="98"/>
      <c r="M77" s="98"/>
      <c r="N77" s="97"/>
      <c r="O77" s="98"/>
      <c r="P77" s="98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</row>
    <row r="78" spans="1:28" ht="15.75" customHeight="1" x14ac:dyDescent="0.15">
      <c r="A78" s="97"/>
      <c r="B78" s="97"/>
      <c r="C78" s="98"/>
      <c r="D78" s="97"/>
      <c r="E78" s="97"/>
      <c r="F78" s="98"/>
      <c r="G78" s="98"/>
      <c r="H78" s="98"/>
      <c r="I78" s="98"/>
      <c r="J78" s="98"/>
      <c r="K78" s="97"/>
      <c r="L78" s="98"/>
      <c r="M78" s="98"/>
      <c r="N78" s="97"/>
      <c r="O78" s="98"/>
      <c r="P78" s="98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</row>
    <row r="79" spans="1:28" ht="15.75" customHeight="1" x14ac:dyDescent="0.15">
      <c r="A79" s="97"/>
      <c r="B79" s="97"/>
      <c r="C79" s="98"/>
      <c r="D79" s="97"/>
      <c r="E79" s="97"/>
      <c r="F79" s="98"/>
      <c r="G79" s="98"/>
      <c r="H79" s="98"/>
      <c r="I79" s="98"/>
      <c r="J79" s="98"/>
      <c r="K79" s="97"/>
      <c r="L79" s="98"/>
      <c r="M79" s="98"/>
      <c r="N79" s="97"/>
      <c r="O79" s="98"/>
      <c r="P79" s="98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</row>
    <row r="80" spans="1:28" ht="15.75" customHeight="1" x14ac:dyDescent="0.15">
      <c r="A80" s="97"/>
      <c r="B80" s="97"/>
      <c r="C80" s="98"/>
      <c r="D80" s="97"/>
      <c r="E80" s="97"/>
      <c r="F80" s="98"/>
      <c r="G80" s="98"/>
      <c r="H80" s="98"/>
      <c r="I80" s="98"/>
      <c r="J80" s="98"/>
      <c r="K80" s="97"/>
      <c r="L80" s="98"/>
      <c r="M80" s="98"/>
      <c r="N80" s="97"/>
      <c r="O80" s="98"/>
      <c r="P80" s="98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</row>
    <row r="81" spans="1:28" ht="13" x14ac:dyDescent="0.15">
      <c r="A81" s="97"/>
      <c r="B81" s="97"/>
      <c r="C81" s="98"/>
      <c r="D81" s="97"/>
      <c r="E81" s="97"/>
      <c r="F81" s="98"/>
      <c r="G81" s="98"/>
      <c r="H81" s="98"/>
      <c r="I81" s="98"/>
      <c r="J81" s="98"/>
      <c r="K81" s="97"/>
      <c r="L81" s="98"/>
      <c r="M81" s="98"/>
      <c r="N81" s="97"/>
      <c r="O81" s="98"/>
      <c r="P81" s="98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</row>
    <row r="82" spans="1:28" ht="13" x14ac:dyDescent="0.15">
      <c r="A82" s="97"/>
      <c r="B82" s="97"/>
      <c r="C82" s="98"/>
      <c r="D82" s="97"/>
      <c r="E82" s="97"/>
      <c r="F82" s="98"/>
      <c r="G82" s="98"/>
      <c r="H82" s="98"/>
      <c r="I82" s="98"/>
      <c r="J82" s="98"/>
      <c r="K82" s="97"/>
      <c r="L82" s="98"/>
      <c r="M82" s="98"/>
      <c r="N82" s="97"/>
      <c r="O82" s="98"/>
      <c r="P82" s="98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</row>
    <row r="83" spans="1:28" ht="13" x14ac:dyDescent="0.15">
      <c r="A83" s="97"/>
      <c r="B83" s="97"/>
      <c r="C83" s="98"/>
      <c r="D83" s="97"/>
      <c r="E83" s="97"/>
      <c r="F83" s="98"/>
      <c r="G83" s="98"/>
      <c r="H83" s="98"/>
      <c r="I83" s="98"/>
      <c r="J83" s="98"/>
      <c r="K83" s="97"/>
      <c r="L83" s="98"/>
      <c r="M83" s="98"/>
      <c r="N83" s="97"/>
      <c r="O83" s="98"/>
      <c r="P83" s="98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</row>
    <row r="84" spans="1:28" ht="13" x14ac:dyDescent="0.15">
      <c r="A84" s="97"/>
      <c r="B84" s="97"/>
      <c r="C84" s="98"/>
      <c r="D84" s="97"/>
      <c r="E84" s="97"/>
      <c r="F84" s="98"/>
      <c r="G84" s="98"/>
      <c r="H84" s="98"/>
      <c r="I84" s="98"/>
      <c r="J84" s="98"/>
      <c r="K84" s="97"/>
      <c r="L84" s="98"/>
      <c r="M84" s="98"/>
      <c r="N84" s="97"/>
      <c r="O84" s="98"/>
      <c r="P84" s="98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</row>
    <row r="85" spans="1:28" ht="13" x14ac:dyDescent="0.15">
      <c r="A85" s="97"/>
      <c r="B85" s="97"/>
      <c r="C85" s="98"/>
      <c r="D85" s="97"/>
      <c r="E85" s="97"/>
      <c r="F85" s="98"/>
      <c r="G85" s="98"/>
      <c r="H85" s="98"/>
      <c r="I85" s="98"/>
      <c r="J85" s="98"/>
      <c r="K85" s="97"/>
      <c r="L85" s="98"/>
      <c r="M85" s="98"/>
      <c r="N85" s="97"/>
      <c r="O85" s="98"/>
      <c r="P85" s="98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</row>
    <row r="86" spans="1:28" ht="13" x14ac:dyDescent="0.15">
      <c r="A86" s="97"/>
      <c r="B86" s="97"/>
      <c r="C86" s="98"/>
      <c r="D86" s="97"/>
      <c r="E86" s="97"/>
      <c r="F86" s="98"/>
      <c r="G86" s="98"/>
      <c r="H86" s="98"/>
      <c r="I86" s="98"/>
      <c r="J86" s="98"/>
      <c r="K86" s="97"/>
      <c r="L86" s="98"/>
      <c r="M86" s="98"/>
      <c r="N86" s="97"/>
      <c r="O86" s="98"/>
      <c r="P86" s="98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</row>
    <row r="87" spans="1:28" ht="13" x14ac:dyDescent="0.15">
      <c r="A87" s="97"/>
      <c r="B87" s="97"/>
      <c r="C87" s="98"/>
      <c r="D87" s="97"/>
      <c r="E87" s="97"/>
      <c r="F87" s="98"/>
      <c r="G87" s="98"/>
      <c r="H87" s="98"/>
      <c r="I87" s="98"/>
      <c r="J87" s="98"/>
      <c r="K87" s="97"/>
      <c r="L87" s="98"/>
      <c r="M87" s="98"/>
      <c r="N87" s="97"/>
      <c r="O87" s="98"/>
      <c r="P87" s="98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</row>
    <row r="88" spans="1:28" ht="13" x14ac:dyDescent="0.15">
      <c r="A88" s="97"/>
      <c r="B88" s="97"/>
      <c r="C88" s="98"/>
      <c r="D88" s="97"/>
      <c r="E88" s="97"/>
      <c r="F88" s="98"/>
      <c r="G88" s="98"/>
      <c r="H88" s="98"/>
      <c r="I88" s="98"/>
      <c r="J88" s="98"/>
      <c r="K88" s="97"/>
      <c r="L88" s="98"/>
      <c r="M88" s="98"/>
      <c r="N88" s="97"/>
      <c r="O88" s="98"/>
      <c r="P88" s="98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</row>
    <row r="89" spans="1:28" ht="13" x14ac:dyDescent="0.15">
      <c r="A89" s="97"/>
      <c r="B89" s="97"/>
      <c r="C89" s="98"/>
      <c r="D89" s="97"/>
      <c r="E89" s="97"/>
      <c r="F89" s="98"/>
      <c r="G89" s="98"/>
      <c r="H89" s="98"/>
      <c r="I89" s="98"/>
      <c r="J89" s="98"/>
      <c r="K89" s="97"/>
      <c r="L89" s="98"/>
      <c r="M89" s="98"/>
      <c r="N89" s="97"/>
      <c r="O89" s="98"/>
      <c r="P89" s="98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</row>
    <row r="90" spans="1:28" ht="13" x14ac:dyDescent="0.15">
      <c r="A90" s="97"/>
      <c r="B90" s="97"/>
      <c r="C90" s="98"/>
      <c r="D90" s="97"/>
      <c r="E90" s="97"/>
      <c r="F90" s="98"/>
      <c r="G90" s="98"/>
      <c r="H90" s="98"/>
      <c r="I90" s="98"/>
      <c r="J90" s="98"/>
      <c r="K90" s="97"/>
      <c r="L90" s="98"/>
      <c r="M90" s="98"/>
      <c r="N90" s="97"/>
      <c r="O90" s="98"/>
      <c r="P90" s="98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</row>
    <row r="91" spans="1:28" ht="13" x14ac:dyDescent="0.15">
      <c r="A91" s="97"/>
      <c r="B91" s="97"/>
      <c r="C91" s="98"/>
      <c r="D91" s="97"/>
      <c r="E91" s="97"/>
      <c r="F91" s="98"/>
      <c r="G91" s="98"/>
      <c r="H91" s="98"/>
      <c r="I91" s="98"/>
      <c r="J91" s="98"/>
      <c r="K91" s="97"/>
      <c r="L91" s="98"/>
      <c r="M91" s="98"/>
      <c r="N91" s="97"/>
      <c r="O91" s="98"/>
      <c r="P91" s="98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</row>
    <row r="92" spans="1:28" ht="13" x14ac:dyDescent="0.15">
      <c r="A92" s="97"/>
      <c r="B92" s="97"/>
      <c r="C92" s="98"/>
      <c r="D92" s="97"/>
      <c r="E92" s="97"/>
      <c r="F92" s="98"/>
      <c r="G92" s="98"/>
      <c r="H92" s="98"/>
      <c r="I92" s="98"/>
      <c r="J92" s="98"/>
      <c r="K92" s="97"/>
      <c r="L92" s="98"/>
      <c r="M92" s="98"/>
      <c r="N92" s="97"/>
      <c r="O92" s="98"/>
      <c r="P92" s="98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</row>
    <row r="93" spans="1:28" ht="13" x14ac:dyDescent="0.15">
      <c r="A93" s="97"/>
      <c r="B93" s="97"/>
      <c r="C93" s="98"/>
      <c r="D93" s="97"/>
      <c r="E93" s="97"/>
      <c r="F93" s="98"/>
      <c r="G93" s="98"/>
      <c r="H93" s="98"/>
      <c r="I93" s="98"/>
      <c r="J93" s="98"/>
      <c r="K93" s="97"/>
      <c r="L93" s="98"/>
      <c r="M93" s="98"/>
      <c r="N93" s="97"/>
      <c r="O93" s="98"/>
      <c r="P93" s="98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</row>
    <row r="94" spans="1:28" ht="13" x14ac:dyDescent="0.15">
      <c r="A94" s="97"/>
      <c r="B94" s="97"/>
      <c r="C94" s="98"/>
      <c r="D94" s="97"/>
      <c r="E94" s="97"/>
      <c r="F94" s="98"/>
      <c r="G94" s="98"/>
      <c r="H94" s="98"/>
      <c r="I94" s="98"/>
      <c r="J94" s="98"/>
      <c r="K94" s="97"/>
      <c r="L94" s="98"/>
      <c r="M94" s="98"/>
      <c r="N94" s="97"/>
      <c r="O94" s="98"/>
      <c r="P94" s="98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</row>
    <row r="95" spans="1:28" ht="13" x14ac:dyDescent="0.15">
      <c r="A95" s="97"/>
      <c r="B95" s="97"/>
      <c r="C95" s="98"/>
      <c r="D95" s="97"/>
      <c r="E95" s="97"/>
      <c r="F95" s="98"/>
      <c r="G95" s="98"/>
      <c r="H95" s="98"/>
      <c r="I95" s="98"/>
      <c r="J95" s="98"/>
      <c r="K95" s="97"/>
      <c r="L95" s="98"/>
      <c r="M95" s="98"/>
      <c r="N95" s="97"/>
      <c r="O95" s="98"/>
      <c r="P95" s="98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</row>
    <row r="96" spans="1:28" ht="13" x14ac:dyDescent="0.15">
      <c r="A96" s="97"/>
      <c r="B96" s="97"/>
      <c r="C96" s="98"/>
      <c r="D96" s="97"/>
      <c r="E96" s="97"/>
      <c r="F96" s="98"/>
      <c r="G96" s="98"/>
      <c r="H96" s="98"/>
      <c r="I96" s="98"/>
      <c r="J96" s="98"/>
      <c r="K96" s="97"/>
      <c r="L96" s="98"/>
      <c r="M96" s="98"/>
      <c r="N96" s="97"/>
      <c r="O96" s="98"/>
      <c r="P96" s="98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</row>
    <row r="97" spans="1:28" ht="13" x14ac:dyDescent="0.15">
      <c r="A97" s="97"/>
      <c r="B97" s="97"/>
      <c r="C97" s="98"/>
      <c r="D97" s="97"/>
      <c r="E97" s="97"/>
      <c r="F97" s="98"/>
      <c r="G97" s="98"/>
      <c r="H97" s="98"/>
      <c r="I97" s="98"/>
      <c r="J97" s="98"/>
      <c r="K97" s="97"/>
      <c r="L97" s="98"/>
      <c r="M97" s="98"/>
      <c r="N97" s="97"/>
      <c r="O97" s="98"/>
      <c r="P97" s="98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</row>
    <row r="98" spans="1:28" ht="13" x14ac:dyDescent="0.15">
      <c r="A98" s="97"/>
      <c r="B98" s="97"/>
      <c r="C98" s="98"/>
      <c r="D98" s="97"/>
      <c r="E98" s="97"/>
      <c r="F98" s="98"/>
      <c r="G98" s="98"/>
      <c r="H98" s="98"/>
      <c r="I98" s="98"/>
      <c r="J98" s="98"/>
      <c r="K98" s="97"/>
      <c r="L98" s="98"/>
      <c r="M98" s="98"/>
      <c r="N98" s="97"/>
      <c r="O98" s="98"/>
      <c r="P98" s="98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</row>
    <row r="99" spans="1:28" ht="13" x14ac:dyDescent="0.15">
      <c r="A99" s="97"/>
      <c r="B99" s="97"/>
      <c r="C99" s="98"/>
      <c r="D99" s="97"/>
      <c r="E99" s="97"/>
      <c r="F99" s="98"/>
      <c r="G99" s="98"/>
      <c r="H99" s="98"/>
      <c r="I99" s="98"/>
      <c r="J99" s="98"/>
      <c r="K99" s="97"/>
      <c r="L99" s="98"/>
      <c r="M99" s="98"/>
      <c r="N99" s="97"/>
      <c r="O99" s="98"/>
      <c r="P99" s="98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</row>
    <row r="100" spans="1:28" ht="13" x14ac:dyDescent="0.15">
      <c r="A100" s="97"/>
      <c r="B100" s="97"/>
      <c r="C100" s="98"/>
      <c r="D100" s="97"/>
      <c r="E100" s="97"/>
      <c r="F100" s="98"/>
      <c r="G100" s="98"/>
      <c r="H100" s="98"/>
      <c r="I100" s="98"/>
      <c r="J100" s="98"/>
      <c r="K100" s="97"/>
      <c r="L100" s="98"/>
      <c r="M100" s="98"/>
      <c r="N100" s="97"/>
      <c r="O100" s="98"/>
      <c r="P100" s="98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</row>
    <row r="101" spans="1:28" ht="13" x14ac:dyDescent="0.15">
      <c r="A101" s="97"/>
      <c r="B101" s="97"/>
      <c r="C101" s="98"/>
      <c r="D101" s="97"/>
      <c r="E101" s="97"/>
      <c r="F101" s="98"/>
      <c r="G101" s="98"/>
      <c r="H101" s="98"/>
      <c r="I101" s="98"/>
      <c r="J101" s="98"/>
      <c r="K101" s="97"/>
      <c r="L101" s="98"/>
      <c r="M101" s="98"/>
      <c r="N101" s="97"/>
      <c r="O101" s="98"/>
      <c r="P101" s="98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</row>
    <row r="102" spans="1:28" ht="13" x14ac:dyDescent="0.15">
      <c r="A102" s="97"/>
      <c r="B102" s="97"/>
      <c r="C102" s="98"/>
      <c r="D102" s="97"/>
      <c r="E102" s="97"/>
      <c r="F102" s="98"/>
      <c r="G102" s="98"/>
      <c r="H102" s="98"/>
      <c r="I102" s="98"/>
      <c r="J102" s="98"/>
      <c r="K102" s="97"/>
      <c r="L102" s="98"/>
      <c r="M102" s="98"/>
      <c r="N102" s="97"/>
      <c r="O102" s="98"/>
      <c r="P102" s="98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</row>
    <row r="103" spans="1:28" ht="13" x14ac:dyDescent="0.15">
      <c r="A103" s="97"/>
      <c r="B103" s="97"/>
      <c r="C103" s="98"/>
      <c r="D103" s="97"/>
      <c r="E103" s="97"/>
      <c r="F103" s="98"/>
      <c r="G103" s="98"/>
      <c r="H103" s="98"/>
      <c r="I103" s="98"/>
      <c r="J103" s="98"/>
      <c r="K103" s="97"/>
      <c r="L103" s="98"/>
      <c r="M103" s="98"/>
      <c r="N103" s="97"/>
      <c r="O103" s="98"/>
      <c r="P103" s="98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</row>
    <row r="104" spans="1:28" ht="13" x14ac:dyDescent="0.15">
      <c r="A104" s="97"/>
      <c r="B104" s="97"/>
      <c r="C104" s="98"/>
      <c r="D104" s="97"/>
      <c r="E104" s="97"/>
      <c r="F104" s="98"/>
      <c r="G104" s="98"/>
      <c r="H104" s="98"/>
      <c r="I104" s="98"/>
      <c r="J104" s="98"/>
      <c r="K104" s="97"/>
      <c r="L104" s="98"/>
      <c r="M104" s="98"/>
      <c r="N104" s="97"/>
      <c r="O104" s="98"/>
      <c r="P104" s="98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</row>
    <row r="105" spans="1:28" ht="13" x14ac:dyDescent="0.15">
      <c r="A105" s="97"/>
      <c r="B105" s="97"/>
      <c r="C105" s="98"/>
      <c r="D105" s="97"/>
      <c r="E105" s="97"/>
      <c r="F105" s="98"/>
      <c r="G105" s="98"/>
      <c r="H105" s="98"/>
      <c r="I105" s="98"/>
      <c r="J105" s="98"/>
      <c r="K105" s="97"/>
      <c r="L105" s="98"/>
      <c r="M105" s="98"/>
      <c r="N105" s="97"/>
      <c r="O105" s="98"/>
      <c r="P105" s="98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</row>
    <row r="106" spans="1:28" ht="13" x14ac:dyDescent="0.15">
      <c r="A106" s="97"/>
      <c r="B106" s="97"/>
      <c r="C106" s="98"/>
      <c r="D106" s="97"/>
      <c r="E106" s="97"/>
      <c r="F106" s="98"/>
      <c r="G106" s="98"/>
      <c r="H106" s="98"/>
      <c r="I106" s="98"/>
      <c r="J106" s="98"/>
      <c r="K106" s="97"/>
      <c r="L106" s="98"/>
      <c r="M106" s="98"/>
      <c r="N106" s="97"/>
      <c r="O106" s="98"/>
      <c r="P106" s="98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</row>
    <row r="107" spans="1:28" ht="13" x14ac:dyDescent="0.15">
      <c r="A107" s="97"/>
      <c r="B107" s="97"/>
      <c r="C107" s="98"/>
      <c r="D107" s="97"/>
      <c r="E107" s="97"/>
      <c r="F107" s="98"/>
      <c r="G107" s="98"/>
      <c r="H107" s="98"/>
      <c r="I107" s="98"/>
      <c r="J107" s="98"/>
      <c r="K107" s="97"/>
      <c r="L107" s="98"/>
      <c r="M107" s="98"/>
      <c r="N107" s="97"/>
      <c r="O107" s="98"/>
      <c r="P107" s="98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</row>
    <row r="108" spans="1:28" ht="13" x14ac:dyDescent="0.15">
      <c r="A108" s="97"/>
      <c r="B108" s="97"/>
      <c r="C108" s="98"/>
      <c r="D108" s="97"/>
      <c r="E108" s="97"/>
      <c r="F108" s="98"/>
      <c r="G108" s="98"/>
      <c r="H108" s="98"/>
      <c r="I108" s="98"/>
      <c r="J108" s="98"/>
      <c r="K108" s="97"/>
      <c r="L108" s="98"/>
      <c r="M108" s="98"/>
      <c r="N108" s="97"/>
      <c r="O108" s="98"/>
      <c r="P108" s="98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</row>
    <row r="109" spans="1:28" ht="13" x14ac:dyDescent="0.15">
      <c r="A109" s="97"/>
      <c r="B109" s="97"/>
      <c r="C109" s="98"/>
      <c r="D109" s="97"/>
      <c r="E109" s="97"/>
      <c r="F109" s="98"/>
      <c r="G109" s="98"/>
      <c r="H109" s="98"/>
      <c r="I109" s="98"/>
      <c r="J109" s="98"/>
      <c r="K109" s="97"/>
      <c r="L109" s="98"/>
      <c r="M109" s="98"/>
      <c r="N109" s="97"/>
      <c r="O109" s="98"/>
      <c r="P109" s="98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</row>
    <row r="110" spans="1:28" ht="13" x14ac:dyDescent="0.15">
      <c r="A110" s="97"/>
      <c r="B110" s="97"/>
      <c r="C110" s="98"/>
      <c r="D110" s="97"/>
      <c r="E110" s="97"/>
      <c r="F110" s="98"/>
      <c r="G110" s="98"/>
      <c r="H110" s="98"/>
      <c r="I110" s="98"/>
      <c r="J110" s="98"/>
      <c r="K110" s="97"/>
      <c r="L110" s="98"/>
      <c r="M110" s="98"/>
      <c r="N110" s="97"/>
      <c r="O110" s="98"/>
      <c r="P110" s="98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</row>
    <row r="111" spans="1:28" ht="13" x14ac:dyDescent="0.15">
      <c r="A111" s="97"/>
      <c r="B111" s="97"/>
      <c r="C111" s="98"/>
      <c r="D111" s="97"/>
      <c r="E111" s="97"/>
      <c r="F111" s="98"/>
      <c r="G111" s="98"/>
      <c r="H111" s="98"/>
      <c r="I111" s="98"/>
      <c r="J111" s="98"/>
      <c r="K111" s="97"/>
      <c r="L111" s="98"/>
      <c r="M111" s="98"/>
      <c r="N111" s="97"/>
      <c r="O111" s="98"/>
      <c r="P111" s="98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</row>
    <row r="112" spans="1:28" ht="13" x14ac:dyDescent="0.15">
      <c r="A112" s="97"/>
      <c r="B112" s="97"/>
      <c r="C112" s="98"/>
      <c r="D112" s="97"/>
      <c r="E112" s="97"/>
      <c r="F112" s="98"/>
      <c r="G112" s="98"/>
      <c r="H112" s="98"/>
      <c r="I112" s="98"/>
      <c r="J112" s="98"/>
      <c r="K112" s="97"/>
      <c r="L112" s="98"/>
      <c r="M112" s="98"/>
      <c r="N112" s="97"/>
      <c r="O112" s="98"/>
      <c r="P112" s="98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</row>
    <row r="113" spans="1:28" ht="13" x14ac:dyDescent="0.15">
      <c r="A113" s="97"/>
      <c r="B113" s="97"/>
      <c r="C113" s="98"/>
      <c r="D113" s="97"/>
      <c r="E113" s="97"/>
      <c r="F113" s="98"/>
      <c r="G113" s="98"/>
      <c r="H113" s="98"/>
      <c r="I113" s="98"/>
      <c r="J113" s="98"/>
      <c r="K113" s="97"/>
      <c r="L113" s="98"/>
      <c r="M113" s="98"/>
      <c r="N113" s="97"/>
      <c r="O113" s="98"/>
      <c r="P113" s="98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</row>
    <row r="114" spans="1:28" ht="13" x14ac:dyDescent="0.15">
      <c r="A114" s="97"/>
      <c r="B114" s="97"/>
      <c r="C114" s="98"/>
      <c r="D114" s="97"/>
      <c r="E114" s="97"/>
      <c r="F114" s="98"/>
      <c r="G114" s="98"/>
      <c r="H114" s="98"/>
      <c r="I114" s="98"/>
      <c r="J114" s="98"/>
      <c r="K114" s="97"/>
      <c r="L114" s="98"/>
      <c r="M114" s="98"/>
      <c r="N114" s="97"/>
      <c r="O114" s="98"/>
      <c r="P114" s="98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</row>
    <row r="115" spans="1:28" ht="13" x14ac:dyDescent="0.15">
      <c r="A115" s="97"/>
      <c r="B115" s="97"/>
      <c r="C115" s="98"/>
      <c r="D115" s="97"/>
      <c r="E115" s="97"/>
      <c r="F115" s="98"/>
      <c r="G115" s="98"/>
      <c r="H115" s="98"/>
      <c r="I115" s="98"/>
      <c r="J115" s="98"/>
      <c r="K115" s="97"/>
      <c r="L115" s="98"/>
      <c r="M115" s="98"/>
      <c r="N115" s="97"/>
      <c r="O115" s="98"/>
      <c r="P115" s="98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</row>
    <row r="116" spans="1:28" ht="13" x14ac:dyDescent="0.15">
      <c r="A116" s="97"/>
      <c r="B116" s="97"/>
      <c r="C116" s="98"/>
      <c r="D116" s="97"/>
      <c r="E116" s="97"/>
      <c r="F116" s="98"/>
      <c r="G116" s="98"/>
      <c r="H116" s="98"/>
      <c r="I116" s="98"/>
      <c r="J116" s="98"/>
      <c r="K116" s="97"/>
      <c r="L116" s="98"/>
      <c r="M116" s="98"/>
      <c r="N116" s="97"/>
      <c r="O116" s="98"/>
      <c r="P116" s="98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</row>
    <row r="117" spans="1:28" ht="13" x14ac:dyDescent="0.15">
      <c r="A117" s="97"/>
      <c r="B117" s="97"/>
      <c r="C117" s="98"/>
      <c r="D117" s="97"/>
      <c r="E117" s="97"/>
      <c r="F117" s="98"/>
      <c r="G117" s="98"/>
      <c r="H117" s="98"/>
      <c r="I117" s="98"/>
      <c r="J117" s="98"/>
      <c r="K117" s="97"/>
      <c r="L117" s="98"/>
      <c r="M117" s="98"/>
      <c r="N117" s="97"/>
      <c r="O117" s="98"/>
      <c r="P117" s="98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</row>
    <row r="118" spans="1:28" ht="13" x14ac:dyDescent="0.15">
      <c r="A118" s="97"/>
      <c r="B118" s="97"/>
      <c r="C118" s="98"/>
      <c r="D118" s="97"/>
      <c r="E118" s="97"/>
      <c r="F118" s="98"/>
      <c r="G118" s="98"/>
      <c r="H118" s="98"/>
      <c r="I118" s="98"/>
      <c r="J118" s="98"/>
      <c r="K118" s="97"/>
      <c r="L118" s="98"/>
      <c r="M118" s="98"/>
      <c r="N118" s="97"/>
      <c r="O118" s="98"/>
      <c r="P118" s="98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</row>
    <row r="119" spans="1:28" ht="13" x14ac:dyDescent="0.15">
      <c r="A119" s="97"/>
      <c r="B119" s="97"/>
      <c r="C119" s="98"/>
      <c r="D119" s="97"/>
      <c r="E119" s="97"/>
      <c r="F119" s="98"/>
      <c r="G119" s="98"/>
      <c r="H119" s="98"/>
      <c r="I119" s="98"/>
      <c r="J119" s="98"/>
      <c r="K119" s="97"/>
      <c r="L119" s="98"/>
      <c r="M119" s="98"/>
      <c r="N119" s="97"/>
      <c r="O119" s="98"/>
      <c r="P119" s="98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</row>
    <row r="120" spans="1:28" ht="13" x14ac:dyDescent="0.15">
      <c r="A120" s="97"/>
      <c r="B120" s="97"/>
      <c r="C120" s="98"/>
      <c r="D120" s="97"/>
      <c r="E120" s="97"/>
      <c r="F120" s="98"/>
      <c r="G120" s="98"/>
      <c r="H120" s="98"/>
      <c r="I120" s="98"/>
      <c r="J120" s="98"/>
      <c r="K120" s="97"/>
      <c r="L120" s="98"/>
      <c r="M120" s="98"/>
      <c r="N120" s="97"/>
      <c r="O120" s="98"/>
      <c r="P120" s="98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</row>
    <row r="121" spans="1:28" ht="13" x14ac:dyDescent="0.15">
      <c r="A121" s="97"/>
      <c r="B121" s="97"/>
      <c r="C121" s="98"/>
      <c r="D121" s="97"/>
      <c r="E121" s="97"/>
      <c r="F121" s="98"/>
      <c r="G121" s="98"/>
      <c r="H121" s="98"/>
      <c r="I121" s="98"/>
      <c r="J121" s="98"/>
      <c r="K121" s="97"/>
      <c r="L121" s="98"/>
      <c r="M121" s="98"/>
      <c r="N121" s="97"/>
      <c r="O121" s="98"/>
      <c r="P121" s="98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</row>
    <row r="122" spans="1:28" ht="13" x14ac:dyDescent="0.15">
      <c r="A122" s="97"/>
      <c r="B122" s="97"/>
      <c r="C122" s="98"/>
      <c r="D122" s="97"/>
      <c r="E122" s="97"/>
      <c r="F122" s="98"/>
      <c r="G122" s="98"/>
      <c r="H122" s="98"/>
      <c r="I122" s="98"/>
      <c r="J122" s="98"/>
      <c r="K122" s="97"/>
      <c r="L122" s="98"/>
      <c r="M122" s="98"/>
      <c r="N122" s="97"/>
      <c r="O122" s="98"/>
      <c r="P122" s="98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</row>
    <row r="123" spans="1:28" ht="13" x14ac:dyDescent="0.15">
      <c r="A123" s="97"/>
      <c r="B123" s="97"/>
      <c r="C123" s="98"/>
      <c r="D123" s="97"/>
      <c r="E123" s="97"/>
      <c r="F123" s="98"/>
      <c r="G123" s="98"/>
      <c r="H123" s="98"/>
      <c r="I123" s="98"/>
      <c r="J123" s="98"/>
      <c r="K123" s="97"/>
      <c r="L123" s="98"/>
      <c r="M123" s="98"/>
      <c r="N123" s="97"/>
      <c r="O123" s="98"/>
      <c r="P123" s="98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</row>
    <row r="124" spans="1:28" ht="13" x14ac:dyDescent="0.15">
      <c r="A124" s="97"/>
      <c r="B124" s="97"/>
      <c r="C124" s="98"/>
      <c r="D124" s="97"/>
      <c r="E124" s="97"/>
      <c r="F124" s="98"/>
      <c r="G124" s="98"/>
      <c r="H124" s="98"/>
      <c r="I124" s="98"/>
      <c r="J124" s="98"/>
      <c r="K124" s="97"/>
      <c r="L124" s="98"/>
      <c r="M124" s="98"/>
      <c r="N124" s="97"/>
      <c r="O124" s="98"/>
      <c r="P124" s="98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</row>
    <row r="125" spans="1:28" ht="13" x14ac:dyDescent="0.15">
      <c r="A125" s="97"/>
      <c r="B125" s="97"/>
      <c r="C125" s="98"/>
      <c r="D125" s="97"/>
      <c r="E125" s="97"/>
      <c r="F125" s="98"/>
      <c r="G125" s="98"/>
      <c r="H125" s="98"/>
      <c r="I125" s="98"/>
      <c r="J125" s="98"/>
      <c r="K125" s="97"/>
      <c r="L125" s="98"/>
      <c r="M125" s="98"/>
      <c r="N125" s="97"/>
      <c r="O125" s="98"/>
      <c r="P125" s="98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</row>
    <row r="126" spans="1:28" ht="13" x14ac:dyDescent="0.15">
      <c r="A126" s="97"/>
      <c r="B126" s="97"/>
      <c r="C126" s="98"/>
      <c r="D126" s="97"/>
      <c r="E126" s="97"/>
      <c r="F126" s="98"/>
      <c r="G126" s="98"/>
      <c r="H126" s="98"/>
      <c r="I126" s="98"/>
      <c r="J126" s="98"/>
      <c r="K126" s="97"/>
      <c r="L126" s="98"/>
      <c r="M126" s="98"/>
      <c r="N126" s="97"/>
      <c r="O126" s="98"/>
      <c r="P126" s="98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</row>
    <row r="127" spans="1:28" ht="13" x14ac:dyDescent="0.15">
      <c r="A127" s="97"/>
      <c r="B127" s="97"/>
      <c r="C127" s="98"/>
      <c r="D127" s="97"/>
      <c r="E127" s="97"/>
      <c r="F127" s="98"/>
      <c r="G127" s="98"/>
      <c r="H127" s="98"/>
      <c r="I127" s="98"/>
      <c r="J127" s="98"/>
      <c r="K127" s="97"/>
      <c r="L127" s="98"/>
      <c r="M127" s="98"/>
      <c r="N127" s="97"/>
      <c r="O127" s="98"/>
      <c r="P127" s="98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</row>
    <row r="128" spans="1:28" ht="13" x14ac:dyDescent="0.15">
      <c r="A128" s="97"/>
      <c r="B128" s="97"/>
      <c r="C128" s="98"/>
      <c r="D128" s="97"/>
      <c r="E128" s="97"/>
      <c r="F128" s="98"/>
      <c r="G128" s="98"/>
      <c r="H128" s="98"/>
      <c r="I128" s="98"/>
      <c r="J128" s="98"/>
      <c r="K128" s="97"/>
      <c r="L128" s="98"/>
      <c r="M128" s="98"/>
      <c r="N128" s="97"/>
      <c r="O128" s="98"/>
      <c r="P128" s="98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</row>
    <row r="129" spans="1:28" ht="13" x14ac:dyDescent="0.15">
      <c r="A129" s="97"/>
      <c r="B129" s="97"/>
      <c r="C129" s="98"/>
      <c r="D129" s="97"/>
      <c r="E129" s="97"/>
      <c r="F129" s="98"/>
      <c r="G129" s="98"/>
      <c r="H129" s="98"/>
      <c r="I129" s="98"/>
      <c r="J129" s="98"/>
      <c r="K129" s="97"/>
      <c r="L129" s="98"/>
      <c r="M129" s="98"/>
      <c r="N129" s="97"/>
      <c r="O129" s="98"/>
      <c r="P129" s="98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</row>
    <row r="130" spans="1:28" ht="13" x14ac:dyDescent="0.15">
      <c r="A130" s="97"/>
      <c r="B130" s="97"/>
      <c r="C130" s="98"/>
      <c r="D130" s="97"/>
      <c r="E130" s="97"/>
      <c r="F130" s="98"/>
      <c r="G130" s="98"/>
      <c r="H130" s="98"/>
      <c r="I130" s="98"/>
      <c r="J130" s="98"/>
      <c r="K130" s="97"/>
      <c r="L130" s="98"/>
      <c r="M130" s="98"/>
      <c r="N130" s="97"/>
      <c r="O130" s="98"/>
      <c r="P130" s="98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</row>
    <row r="131" spans="1:28" ht="13" x14ac:dyDescent="0.15">
      <c r="A131" s="97"/>
      <c r="B131" s="97"/>
      <c r="C131" s="98"/>
      <c r="D131" s="97"/>
      <c r="E131" s="97"/>
      <c r="F131" s="98"/>
      <c r="G131" s="98"/>
      <c r="H131" s="98"/>
      <c r="I131" s="98"/>
      <c r="J131" s="98"/>
      <c r="K131" s="97"/>
      <c r="L131" s="98"/>
      <c r="M131" s="98"/>
      <c r="N131" s="97"/>
      <c r="O131" s="98"/>
      <c r="P131" s="98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</row>
    <row r="132" spans="1:28" ht="13" x14ac:dyDescent="0.15">
      <c r="A132" s="97"/>
      <c r="B132" s="97"/>
      <c r="C132" s="98"/>
      <c r="D132" s="97"/>
      <c r="E132" s="97"/>
      <c r="F132" s="98"/>
      <c r="G132" s="98"/>
      <c r="H132" s="98"/>
      <c r="I132" s="98"/>
      <c r="J132" s="98"/>
      <c r="K132" s="97"/>
      <c r="L132" s="98"/>
      <c r="M132" s="98"/>
      <c r="N132" s="97"/>
      <c r="O132" s="98"/>
      <c r="P132" s="98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</row>
    <row r="133" spans="1:28" ht="13" x14ac:dyDescent="0.15">
      <c r="A133" s="97"/>
      <c r="B133" s="97"/>
      <c r="C133" s="98"/>
      <c r="D133" s="97"/>
      <c r="E133" s="97"/>
      <c r="F133" s="98"/>
      <c r="G133" s="98"/>
      <c r="H133" s="98"/>
      <c r="I133" s="98"/>
      <c r="J133" s="98"/>
      <c r="K133" s="97"/>
      <c r="L133" s="98"/>
      <c r="M133" s="98"/>
      <c r="N133" s="97"/>
      <c r="O133" s="98"/>
      <c r="P133" s="98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</row>
    <row r="134" spans="1:28" ht="13" x14ac:dyDescent="0.15">
      <c r="A134" s="97"/>
      <c r="B134" s="97"/>
      <c r="C134" s="98"/>
      <c r="D134" s="97"/>
      <c r="E134" s="97"/>
      <c r="F134" s="98"/>
      <c r="G134" s="98"/>
      <c r="H134" s="98"/>
      <c r="I134" s="98"/>
      <c r="J134" s="98"/>
      <c r="K134" s="97"/>
      <c r="L134" s="98"/>
      <c r="M134" s="98"/>
      <c r="N134" s="97"/>
      <c r="O134" s="98"/>
      <c r="P134" s="98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</row>
    <row r="135" spans="1:28" ht="13" x14ac:dyDescent="0.15">
      <c r="A135" s="97"/>
      <c r="B135" s="97"/>
      <c r="C135" s="98"/>
      <c r="D135" s="97"/>
      <c r="E135" s="97"/>
      <c r="F135" s="98"/>
      <c r="G135" s="98"/>
      <c r="H135" s="98"/>
      <c r="I135" s="98"/>
      <c r="J135" s="98"/>
      <c r="K135" s="97"/>
      <c r="L135" s="98"/>
      <c r="M135" s="98"/>
      <c r="N135" s="97"/>
      <c r="O135" s="98"/>
      <c r="P135" s="98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</row>
    <row r="136" spans="1:28" ht="13" x14ac:dyDescent="0.15">
      <c r="A136" s="97"/>
      <c r="B136" s="97"/>
      <c r="C136" s="98"/>
      <c r="D136" s="97"/>
      <c r="E136" s="97"/>
      <c r="F136" s="98"/>
      <c r="G136" s="98"/>
      <c r="H136" s="98"/>
      <c r="I136" s="98"/>
      <c r="J136" s="98"/>
      <c r="K136" s="97"/>
      <c r="L136" s="98"/>
      <c r="M136" s="98"/>
      <c r="N136" s="97"/>
      <c r="O136" s="98"/>
      <c r="P136" s="98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</row>
    <row r="137" spans="1:28" ht="13" x14ac:dyDescent="0.15">
      <c r="A137" s="97"/>
      <c r="B137" s="97"/>
      <c r="C137" s="98"/>
      <c r="D137" s="97"/>
      <c r="E137" s="97"/>
      <c r="F137" s="98"/>
      <c r="G137" s="98"/>
      <c r="H137" s="98"/>
      <c r="I137" s="98"/>
      <c r="J137" s="98"/>
      <c r="K137" s="97"/>
      <c r="L137" s="98"/>
      <c r="M137" s="98"/>
      <c r="N137" s="97"/>
      <c r="O137" s="98"/>
      <c r="P137" s="98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</row>
    <row r="138" spans="1:28" ht="13" x14ac:dyDescent="0.15">
      <c r="A138" s="97"/>
      <c r="B138" s="97"/>
      <c r="C138" s="98"/>
      <c r="D138" s="97"/>
      <c r="E138" s="97"/>
      <c r="F138" s="98"/>
      <c r="G138" s="98"/>
      <c r="H138" s="98"/>
      <c r="I138" s="98"/>
      <c r="J138" s="98"/>
      <c r="K138" s="97"/>
      <c r="L138" s="98"/>
      <c r="M138" s="98"/>
      <c r="N138" s="97"/>
      <c r="O138" s="98"/>
      <c r="P138" s="98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</row>
    <row r="139" spans="1:28" ht="13" x14ac:dyDescent="0.15">
      <c r="A139" s="97"/>
      <c r="B139" s="97"/>
      <c r="C139" s="98"/>
      <c r="D139" s="97"/>
      <c r="E139" s="97"/>
      <c r="F139" s="98"/>
      <c r="G139" s="98"/>
      <c r="H139" s="98"/>
      <c r="I139" s="98"/>
      <c r="J139" s="98"/>
      <c r="K139" s="97"/>
      <c r="L139" s="98"/>
      <c r="M139" s="98"/>
      <c r="N139" s="97"/>
      <c r="O139" s="98"/>
      <c r="P139" s="98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</row>
    <row r="140" spans="1:28" ht="13" x14ac:dyDescent="0.15">
      <c r="A140" s="97"/>
      <c r="B140" s="97"/>
      <c r="C140" s="98"/>
      <c r="D140" s="97"/>
      <c r="E140" s="97"/>
      <c r="F140" s="98"/>
      <c r="G140" s="98"/>
      <c r="H140" s="98"/>
      <c r="I140" s="98"/>
      <c r="J140" s="98"/>
      <c r="K140" s="97"/>
      <c r="L140" s="98"/>
      <c r="M140" s="98"/>
      <c r="N140" s="97"/>
      <c r="O140" s="98"/>
      <c r="P140" s="98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</row>
    <row r="141" spans="1:28" ht="13" x14ac:dyDescent="0.15">
      <c r="A141" s="97"/>
      <c r="B141" s="97"/>
      <c r="C141" s="98"/>
      <c r="D141" s="97"/>
      <c r="E141" s="97"/>
      <c r="F141" s="98"/>
      <c r="G141" s="98"/>
      <c r="H141" s="98"/>
      <c r="I141" s="98"/>
      <c r="J141" s="98"/>
      <c r="K141" s="97"/>
      <c r="L141" s="98"/>
      <c r="M141" s="98"/>
      <c r="N141" s="97"/>
      <c r="O141" s="98"/>
      <c r="P141" s="98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</row>
    <row r="142" spans="1:28" ht="13" x14ac:dyDescent="0.15">
      <c r="A142" s="97"/>
      <c r="B142" s="97"/>
      <c r="C142" s="98"/>
      <c r="D142" s="97"/>
      <c r="E142" s="97"/>
      <c r="F142" s="98"/>
      <c r="G142" s="98"/>
      <c r="H142" s="98"/>
      <c r="I142" s="98"/>
      <c r="J142" s="98"/>
      <c r="K142" s="97"/>
      <c r="L142" s="98"/>
      <c r="M142" s="98"/>
      <c r="N142" s="97"/>
      <c r="O142" s="98"/>
      <c r="P142" s="98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</row>
    <row r="143" spans="1:28" ht="13" x14ac:dyDescent="0.15">
      <c r="A143" s="97"/>
      <c r="B143" s="97"/>
      <c r="C143" s="98"/>
      <c r="D143" s="97"/>
      <c r="E143" s="97"/>
      <c r="F143" s="98"/>
      <c r="G143" s="98"/>
      <c r="H143" s="98"/>
      <c r="I143" s="98"/>
      <c r="J143" s="98"/>
      <c r="K143" s="97"/>
      <c r="L143" s="98"/>
      <c r="M143" s="98"/>
      <c r="N143" s="97"/>
      <c r="O143" s="98"/>
      <c r="P143" s="98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</row>
    <row r="144" spans="1:28" ht="13" x14ac:dyDescent="0.15">
      <c r="A144" s="97"/>
      <c r="B144" s="97"/>
      <c r="C144" s="98"/>
      <c r="D144" s="97"/>
      <c r="E144" s="97"/>
      <c r="F144" s="98"/>
      <c r="G144" s="98"/>
      <c r="H144" s="98"/>
      <c r="I144" s="98"/>
      <c r="J144" s="98"/>
      <c r="K144" s="97"/>
      <c r="L144" s="98"/>
      <c r="M144" s="98"/>
      <c r="N144" s="97"/>
      <c r="O144" s="98"/>
      <c r="P144" s="98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</row>
    <row r="145" spans="1:28" ht="13" x14ac:dyDescent="0.15">
      <c r="A145" s="97"/>
      <c r="B145" s="97"/>
      <c r="C145" s="98"/>
      <c r="D145" s="97"/>
      <c r="E145" s="97"/>
      <c r="F145" s="98"/>
      <c r="G145" s="98"/>
      <c r="H145" s="98"/>
      <c r="I145" s="98"/>
      <c r="J145" s="98"/>
      <c r="K145" s="97"/>
      <c r="L145" s="98"/>
      <c r="M145" s="98"/>
      <c r="N145" s="97"/>
      <c r="O145" s="98"/>
      <c r="P145" s="98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</row>
    <row r="146" spans="1:28" ht="13" x14ac:dyDescent="0.15">
      <c r="A146" s="97"/>
      <c r="B146" s="97"/>
      <c r="C146" s="98"/>
      <c r="D146" s="97"/>
      <c r="E146" s="97"/>
      <c r="F146" s="98"/>
      <c r="G146" s="98"/>
      <c r="H146" s="98"/>
      <c r="I146" s="98"/>
      <c r="J146" s="98"/>
      <c r="K146" s="97"/>
      <c r="L146" s="98"/>
      <c r="M146" s="98"/>
      <c r="N146" s="97"/>
      <c r="O146" s="98"/>
      <c r="P146" s="98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</row>
    <row r="147" spans="1:28" ht="13" x14ac:dyDescent="0.15">
      <c r="A147" s="97"/>
      <c r="B147" s="97"/>
      <c r="C147" s="98"/>
      <c r="D147" s="97"/>
      <c r="E147" s="97"/>
      <c r="F147" s="98"/>
      <c r="G147" s="98"/>
      <c r="H147" s="98"/>
      <c r="I147" s="98"/>
      <c r="J147" s="98"/>
      <c r="K147" s="97"/>
      <c r="L147" s="98"/>
      <c r="M147" s="98"/>
      <c r="N147" s="97"/>
      <c r="O147" s="98"/>
      <c r="P147" s="98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</row>
    <row r="148" spans="1:28" ht="13" x14ac:dyDescent="0.15">
      <c r="A148" s="97"/>
      <c r="B148" s="97"/>
      <c r="C148" s="98"/>
      <c r="D148" s="97"/>
      <c r="E148" s="97"/>
      <c r="F148" s="98"/>
      <c r="G148" s="98"/>
      <c r="H148" s="98"/>
      <c r="I148" s="98"/>
      <c r="J148" s="98"/>
      <c r="K148" s="97"/>
      <c r="L148" s="98"/>
      <c r="M148" s="98"/>
      <c r="N148" s="97"/>
      <c r="O148" s="98"/>
      <c r="P148" s="98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</row>
    <row r="149" spans="1:28" ht="13" x14ac:dyDescent="0.15">
      <c r="A149" s="97"/>
      <c r="B149" s="97"/>
      <c r="C149" s="98"/>
      <c r="D149" s="97"/>
      <c r="E149" s="97"/>
      <c r="F149" s="98"/>
      <c r="G149" s="98"/>
      <c r="H149" s="98"/>
      <c r="I149" s="98"/>
      <c r="J149" s="98"/>
      <c r="K149" s="97"/>
      <c r="L149" s="98"/>
      <c r="M149" s="98"/>
      <c r="N149" s="97"/>
      <c r="O149" s="98"/>
      <c r="P149" s="98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</row>
    <row r="150" spans="1:28" ht="13" x14ac:dyDescent="0.15">
      <c r="A150" s="97"/>
      <c r="B150" s="97"/>
      <c r="C150" s="98"/>
      <c r="D150" s="97"/>
      <c r="E150" s="97"/>
      <c r="F150" s="98"/>
      <c r="G150" s="98"/>
      <c r="H150" s="98"/>
      <c r="I150" s="98"/>
      <c r="J150" s="98"/>
      <c r="K150" s="97"/>
      <c r="L150" s="98"/>
      <c r="M150" s="98"/>
      <c r="N150" s="97"/>
      <c r="O150" s="98"/>
      <c r="P150" s="98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</row>
    <row r="151" spans="1:28" ht="13" x14ac:dyDescent="0.15">
      <c r="A151" s="97"/>
      <c r="B151" s="97"/>
      <c r="C151" s="98"/>
      <c r="D151" s="97"/>
      <c r="E151" s="97"/>
      <c r="F151" s="98"/>
      <c r="G151" s="98"/>
      <c r="H151" s="98"/>
      <c r="I151" s="98"/>
      <c r="J151" s="98"/>
      <c r="K151" s="97"/>
      <c r="L151" s="98"/>
      <c r="M151" s="98"/>
      <c r="N151" s="97"/>
      <c r="O151" s="98"/>
      <c r="P151" s="98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</row>
    <row r="152" spans="1:28" ht="13" x14ac:dyDescent="0.15">
      <c r="A152" s="97"/>
      <c r="B152" s="97"/>
      <c r="C152" s="98"/>
      <c r="D152" s="97"/>
      <c r="E152" s="97"/>
      <c r="F152" s="98"/>
      <c r="G152" s="98"/>
      <c r="H152" s="98"/>
      <c r="I152" s="98"/>
      <c r="J152" s="98"/>
      <c r="K152" s="97"/>
      <c r="L152" s="98"/>
      <c r="M152" s="98"/>
      <c r="N152" s="97"/>
      <c r="O152" s="98"/>
      <c r="P152" s="98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</row>
    <row r="153" spans="1:28" ht="13" x14ac:dyDescent="0.15">
      <c r="A153" s="97"/>
      <c r="B153" s="97"/>
      <c r="C153" s="98"/>
      <c r="D153" s="97"/>
      <c r="E153" s="97"/>
      <c r="F153" s="98"/>
      <c r="G153" s="98"/>
      <c r="H153" s="98"/>
      <c r="I153" s="98"/>
      <c r="J153" s="98"/>
      <c r="K153" s="97"/>
      <c r="L153" s="98"/>
      <c r="M153" s="98"/>
      <c r="N153" s="97"/>
      <c r="O153" s="98"/>
      <c r="P153" s="98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</row>
    <row r="154" spans="1:28" ht="13" x14ac:dyDescent="0.15">
      <c r="A154" s="97"/>
      <c r="B154" s="97"/>
      <c r="C154" s="98"/>
      <c r="D154" s="97"/>
      <c r="E154" s="97"/>
      <c r="F154" s="98"/>
      <c r="G154" s="98"/>
      <c r="H154" s="98"/>
      <c r="I154" s="98"/>
      <c r="J154" s="98"/>
      <c r="K154" s="97"/>
      <c r="L154" s="98"/>
      <c r="M154" s="98"/>
      <c r="N154" s="97"/>
      <c r="O154" s="98"/>
      <c r="P154" s="98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</row>
    <row r="155" spans="1:28" ht="13" x14ac:dyDescent="0.15">
      <c r="A155" s="97"/>
      <c r="B155" s="97"/>
      <c r="C155" s="98"/>
      <c r="D155" s="97"/>
      <c r="E155" s="97"/>
      <c r="F155" s="98"/>
      <c r="G155" s="98"/>
      <c r="H155" s="98"/>
      <c r="I155" s="98"/>
      <c r="J155" s="98"/>
      <c r="K155" s="97"/>
      <c r="L155" s="98"/>
      <c r="M155" s="98"/>
      <c r="N155" s="97"/>
      <c r="O155" s="98"/>
      <c r="P155" s="98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</row>
    <row r="156" spans="1:28" ht="13" x14ac:dyDescent="0.15">
      <c r="A156" s="97"/>
      <c r="B156" s="97"/>
      <c r="C156" s="98"/>
      <c r="D156" s="97"/>
      <c r="E156" s="97"/>
      <c r="F156" s="98"/>
      <c r="G156" s="98"/>
      <c r="H156" s="98"/>
      <c r="I156" s="98"/>
      <c r="J156" s="98"/>
      <c r="K156" s="97"/>
      <c r="L156" s="98"/>
      <c r="M156" s="98"/>
      <c r="N156" s="97"/>
      <c r="O156" s="98"/>
      <c r="P156" s="98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</row>
    <row r="157" spans="1:28" ht="13" x14ac:dyDescent="0.15">
      <c r="A157" s="97"/>
      <c r="B157" s="97"/>
      <c r="C157" s="98"/>
      <c r="D157" s="97"/>
      <c r="E157" s="97"/>
      <c r="F157" s="98"/>
      <c r="G157" s="98"/>
      <c r="H157" s="98"/>
      <c r="I157" s="98"/>
      <c r="J157" s="98"/>
      <c r="K157" s="97"/>
      <c r="L157" s="98"/>
      <c r="M157" s="98"/>
      <c r="N157" s="97"/>
      <c r="O157" s="98"/>
      <c r="P157" s="98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</row>
    <row r="158" spans="1:28" ht="13" x14ac:dyDescent="0.15">
      <c r="A158" s="97"/>
      <c r="B158" s="97"/>
      <c r="C158" s="98"/>
      <c r="D158" s="97"/>
      <c r="E158" s="97"/>
      <c r="F158" s="98"/>
      <c r="G158" s="98"/>
      <c r="H158" s="98"/>
      <c r="I158" s="98"/>
      <c r="J158" s="98"/>
      <c r="K158" s="97"/>
      <c r="L158" s="98"/>
      <c r="M158" s="98"/>
      <c r="N158" s="97"/>
      <c r="O158" s="98"/>
      <c r="P158" s="98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</row>
    <row r="159" spans="1:28" ht="13" x14ac:dyDescent="0.15">
      <c r="A159" s="97"/>
      <c r="B159" s="97"/>
      <c r="C159" s="98"/>
      <c r="D159" s="97"/>
      <c r="E159" s="97"/>
      <c r="F159" s="98"/>
      <c r="G159" s="98"/>
      <c r="H159" s="98"/>
      <c r="I159" s="98"/>
      <c r="J159" s="98"/>
      <c r="K159" s="97"/>
      <c r="L159" s="98"/>
      <c r="M159" s="98"/>
      <c r="N159" s="97"/>
      <c r="O159" s="98"/>
      <c r="P159" s="98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</row>
    <row r="160" spans="1:28" ht="13" x14ac:dyDescent="0.15">
      <c r="A160" s="97"/>
      <c r="B160" s="97"/>
      <c r="C160" s="98"/>
      <c r="D160" s="97"/>
      <c r="E160" s="97"/>
      <c r="F160" s="98"/>
      <c r="G160" s="98"/>
      <c r="H160" s="98"/>
      <c r="I160" s="98"/>
      <c r="J160" s="98"/>
      <c r="K160" s="97"/>
      <c r="L160" s="98"/>
      <c r="M160" s="98"/>
      <c r="N160" s="97"/>
      <c r="O160" s="98"/>
      <c r="P160" s="98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</row>
    <row r="161" spans="1:28" ht="13" x14ac:dyDescent="0.15">
      <c r="A161" s="97"/>
      <c r="B161" s="97"/>
      <c r="C161" s="98"/>
      <c r="D161" s="97"/>
      <c r="E161" s="97"/>
      <c r="F161" s="98"/>
      <c r="G161" s="98"/>
      <c r="H161" s="98"/>
      <c r="I161" s="98"/>
      <c r="J161" s="98"/>
      <c r="K161" s="97"/>
      <c r="L161" s="98"/>
      <c r="M161" s="98"/>
      <c r="N161" s="97"/>
      <c r="O161" s="98"/>
      <c r="P161" s="98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</row>
    <row r="162" spans="1:28" ht="13" x14ac:dyDescent="0.15">
      <c r="A162" s="97"/>
      <c r="B162" s="97"/>
      <c r="C162" s="98"/>
      <c r="D162" s="97"/>
      <c r="E162" s="97"/>
      <c r="F162" s="98"/>
      <c r="G162" s="98"/>
      <c r="H162" s="98"/>
      <c r="I162" s="98"/>
      <c r="J162" s="98"/>
      <c r="K162" s="97"/>
      <c r="L162" s="98"/>
      <c r="M162" s="98"/>
      <c r="N162" s="97"/>
      <c r="O162" s="98"/>
      <c r="P162" s="98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</row>
    <row r="163" spans="1:28" ht="13" x14ac:dyDescent="0.15">
      <c r="A163" s="97"/>
      <c r="B163" s="97"/>
      <c r="C163" s="98"/>
      <c r="D163" s="97"/>
      <c r="E163" s="97"/>
      <c r="F163" s="98"/>
      <c r="G163" s="98"/>
      <c r="H163" s="98"/>
      <c r="I163" s="98"/>
      <c r="J163" s="98"/>
      <c r="K163" s="97"/>
      <c r="L163" s="98"/>
      <c r="M163" s="98"/>
      <c r="N163" s="97"/>
      <c r="O163" s="98"/>
      <c r="P163" s="98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</row>
    <row r="164" spans="1:28" ht="13" x14ac:dyDescent="0.15">
      <c r="A164" s="97"/>
      <c r="B164" s="97"/>
      <c r="C164" s="98"/>
      <c r="D164" s="97"/>
      <c r="E164" s="97"/>
      <c r="F164" s="98"/>
      <c r="G164" s="98"/>
      <c r="H164" s="98"/>
      <c r="I164" s="98"/>
      <c r="J164" s="98"/>
      <c r="K164" s="97"/>
      <c r="L164" s="98"/>
      <c r="M164" s="98"/>
      <c r="N164" s="97"/>
      <c r="O164" s="98"/>
      <c r="P164" s="98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</row>
    <row r="165" spans="1:28" ht="13" x14ac:dyDescent="0.15">
      <c r="A165" s="97"/>
      <c r="B165" s="97"/>
      <c r="C165" s="98"/>
      <c r="D165" s="97"/>
      <c r="E165" s="97"/>
      <c r="F165" s="98"/>
      <c r="G165" s="98"/>
      <c r="H165" s="98"/>
      <c r="I165" s="98"/>
      <c r="J165" s="98"/>
      <c r="K165" s="97"/>
      <c r="L165" s="98"/>
      <c r="M165" s="98"/>
      <c r="N165" s="97"/>
      <c r="O165" s="98"/>
      <c r="P165" s="98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</row>
    <row r="166" spans="1:28" ht="13" x14ac:dyDescent="0.15">
      <c r="A166" s="97"/>
      <c r="B166" s="97"/>
      <c r="C166" s="98"/>
      <c r="D166" s="97"/>
      <c r="E166" s="97"/>
      <c r="F166" s="98"/>
      <c r="G166" s="98"/>
      <c r="H166" s="98"/>
      <c r="I166" s="98"/>
      <c r="J166" s="98"/>
      <c r="K166" s="97"/>
      <c r="L166" s="98"/>
      <c r="M166" s="98"/>
      <c r="N166" s="97"/>
      <c r="O166" s="98"/>
      <c r="P166" s="98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</row>
    <row r="167" spans="1:28" ht="13" x14ac:dyDescent="0.15">
      <c r="A167" s="97"/>
      <c r="B167" s="97"/>
      <c r="C167" s="98"/>
      <c r="D167" s="97"/>
      <c r="E167" s="97"/>
      <c r="F167" s="98"/>
      <c r="G167" s="98"/>
      <c r="H167" s="98"/>
      <c r="I167" s="98"/>
      <c r="J167" s="98"/>
      <c r="K167" s="97"/>
      <c r="L167" s="98"/>
      <c r="M167" s="98"/>
      <c r="N167" s="97"/>
      <c r="O167" s="98"/>
      <c r="P167" s="98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</row>
    <row r="168" spans="1:28" ht="13" x14ac:dyDescent="0.15">
      <c r="A168" s="97"/>
      <c r="B168" s="97"/>
      <c r="C168" s="98"/>
      <c r="D168" s="97"/>
      <c r="E168" s="97"/>
      <c r="F168" s="98"/>
      <c r="G168" s="98"/>
      <c r="H168" s="98"/>
      <c r="I168" s="98"/>
      <c r="J168" s="98"/>
      <c r="K168" s="97"/>
      <c r="L168" s="98"/>
      <c r="M168" s="98"/>
      <c r="N168" s="97"/>
      <c r="O168" s="98"/>
      <c r="P168" s="98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</row>
    <row r="169" spans="1:28" ht="13" x14ac:dyDescent="0.15">
      <c r="A169" s="97"/>
      <c r="B169" s="97"/>
      <c r="C169" s="98"/>
      <c r="D169" s="97"/>
      <c r="E169" s="97"/>
      <c r="F169" s="98"/>
      <c r="G169" s="98"/>
      <c r="H169" s="98"/>
      <c r="I169" s="98"/>
      <c r="J169" s="98"/>
      <c r="K169" s="97"/>
      <c r="L169" s="98"/>
      <c r="M169" s="98"/>
      <c r="N169" s="97"/>
      <c r="O169" s="98"/>
      <c r="P169" s="98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</row>
    <row r="170" spans="1:28" ht="13" x14ac:dyDescent="0.15">
      <c r="A170" s="97"/>
      <c r="B170" s="97"/>
      <c r="C170" s="98"/>
      <c r="D170" s="97"/>
      <c r="E170" s="97"/>
      <c r="F170" s="98"/>
      <c r="G170" s="98"/>
      <c r="H170" s="98"/>
      <c r="I170" s="98"/>
      <c r="J170" s="98"/>
      <c r="K170" s="97"/>
      <c r="L170" s="98"/>
      <c r="M170" s="98"/>
      <c r="N170" s="97"/>
      <c r="O170" s="98"/>
      <c r="P170" s="98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</row>
    <row r="171" spans="1:28" ht="13" x14ac:dyDescent="0.15">
      <c r="A171" s="97"/>
      <c r="B171" s="97"/>
      <c r="C171" s="98"/>
      <c r="D171" s="97"/>
      <c r="E171" s="97"/>
      <c r="F171" s="98"/>
      <c r="G171" s="98"/>
      <c r="H171" s="98"/>
      <c r="I171" s="98"/>
      <c r="J171" s="98"/>
      <c r="K171" s="97"/>
      <c r="L171" s="98"/>
      <c r="M171" s="98"/>
      <c r="N171" s="97"/>
      <c r="O171" s="98"/>
      <c r="P171" s="98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</row>
    <row r="172" spans="1:28" ht="13" x14ac:dyDescent="0.15">
      <c r="A172" s="97"/>
      <c r="B172" s="97"/>
      <c r="C172" s="98"/>
      <c r="D172" s="97"/>
      <c r="E172" s="97"/>
      <c r="F172" s="98"/>
      <c r="G172" s="98"/>
      <c r="H172" s="98"/>
      <c r="I172" s="98"/>
      <c r="J172" s="98"/>
      <c r="K172" s="97"/>
      <c r="L172" s="98"/>
      <c r="M172" s="98"/>
      <c r="N172" s="97"/>
      <c r="O172" s="98"/>
      <c r="P172" s="98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</row>
    <row r="173" spans="1:28" ht="13" x14ac:dyDescent="0.15">
      <c r="A173" s="97"/>
      <c r="B173" s="97"/>
      <c r="C173" s="98"/>
      <c r="D173" s="97"/>
      <c r="E173" s="97"/>
      <c r="F173" s="98"/>
      <c r="G173" s="98"/>
      <c r="H173" s="98"/>
      <c r="I173" s="98"/>
      <c r="J173" s="98"/>
      <c r="K173" s="97"/>
      <c r="L173" s="98"/>
      <c r="M173" s="98"/>
      <c r="N173" s="97"/>
      <c r="O173" s="98"/>
      <c r="P173" s="98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</row>
    <row r="174" spans="1:28" ht="13" x14ac:dyDescent="0.15">
      <c r="A174" s="97"/>
      <c r="B174" s="97"/>
      <c r="C174" s="98"/>
      <c r="D174" s="97"/>
      <c r="E174" s="97"/>
      <c r="F174" s="98"/>
      <c r="G174" s="98"/>
      <c r="H174" s="98"/>
      <c r="I174" s="98"/>
      <c r="J174" s="98"/>
      <c r="K174" s="97"/>
      <c r="L174" s="98"/>
      <c r="M174" s="98"/>
      <c r="N174" s="97"/>
      <c r="O174" s="98"/>
      <c r="P174" s="98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</row>
    <row r="175" spans="1:28" ht="13" x14ac:dyDescent="0.15">
      <c r="A175" s="97"/>
      <c r="B175" s="97"/>
      <c r="C175" s="98"/>
      <c r="D175" s="97"/>
      <c r="E175" s="97"/>
      <c r="F175" s="98"/>
      <c r="G175" s="98"/>
      <c r="H175" s="98"/>
      <c r="I175" s="98"/>
      <c r="J175" s="98"/>
      <c r="K175" s="97"/>
      <c r="L175" s="98"/>
      <c r="M175" s="98"/>
      <c r="N175" s="97"/>
      <c r="O175" s="98"/>
      <c r="P175" s="98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</row>
    <row r="176" spans="1:28" ht="13" x14ac:dyDescent="0.15">
      <c r="A176" s="97"/>
      <c r="B176" s="97"/>
      <c r="C176" s="98"/>
      <c r="D176" s="97"/>
      <c r="E176" s="97"/>
      <c r="F176" s="98"/>
      <c r="G176" s="98"/>
      <c r="H176" s="98"/>
      <c r="I176" s="98"/>
      <c r="J176" s="98"/>
      <c r="K176" s="97"/>
      <c r="L176" s="98"/>
      <c r="M176" s="98"/>
      <c r="N176" s="97"/>
      <c r="O176" s="98"/>
      <c r="P176" s="98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</row>
    <row r="177" spans="1:28" ht="13" x14ac:dyDescent="0.15">
      <c r="A177" s="97"/>
      <c r="B177" s="97"/>
      <c r="C177" s="98"/>
      <c r="D177" s="97"/>
      <c r="E177" s="97"/>
      <c r="F177" s="98"/>
      <c r="G177" s="98"/>
      <c r="H177" s="98"/>
      <c r="I177" s="98"/>
      <c r="J177" s="98"/>
      <c r="K177" s="97"/>
      <c r="L177" s="98"/>
      <c r="M177" s="98"/>
      <c r="N177" s="97"/>
      <c r="O177" s="98"/>
      <c r="P177" s="98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</row>
    <row r="178" spans="1:28" ht="13" x14ac:dyDescent="0.15">
      <c r="A178" s="97"/>
      <c r="B178" s="97"/>
      <c r="C178" s="98"/>
      <c r="D178" s="97"/>
      <c r="E178" s="97"/>
      <c r="F178" s="98"/>
      <c r="G178" s="98"/>
      <c r="H178" s="98"/>
      <c r="I178" s="98"/>
      <c r="J178" s="98"/>
      <c r="K178" s="97"/>
      <c r="L178" s="98"/>
      <c r="M178" s="98"/>
      <c r="N178" s="97"/>
      <c r="O178" s="98"/>
      <c r="P178" s="98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</row>
    <row r="179" spans="1:28" ht="13" x14ac:dyDescent="0.15">
      <c r="A179" s="97"/>
      <c r="B179" s="97"/>
      <c r="C179" s="98"/>
      <c r="D179" s="97"/>
      <c r="E179" s="97"/>
      <c r="F179" s="98"/>
      <c r="G179" s="98"/>
      <c r="H179" s="98"/>
      <c r="I179" s="98"/>
      <c r="J179" s="98"/>
      <c r="K179" s="97"/>
      <c r="L179" s="98"/>
      <c r="M179" s="98"/>
      <c r="N179" s="97"/>
      <c r="O179" s="98"/>
      <c r="P179" s="98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</row>
    <row r="180" spans="1:28" ht="13" x14ac:dyDescent="0.15">
      <c r="A180" s="97"/>
      <c r="B180" s="97"/>
      <c r="C180" s="98"/>
      <c r="D180" s="97"/>
      <c r="E180" s="97"/>
      <c r="F180" s="98"/>
      <c r="G180" s="98"/>
      <c r="H180" s="98"/>
      <c r="I180" s="98"/>
      <c r="J180" s="98"/>
      <c r="K180" s="97"/>
      <c r="L180" s="98"/>
      <c r="M180" s="98"/>
      <c r="N180" s="97"/>
      <c r="O180" s="98"/>
      <c r="P180" s="98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</row>
    <row r="181" spans="1:28" ht="13" x14ac:dyDescent="0.15">
      <c r="A181" s="97"/>
      <c r="B181" s="97"/>
      <c r="C181" s="98"/>
      <c r="D181" s="97"/>
      <c r="E181" s="97"/>
      <c r="F181" s="98"/>
      <c r="G181" s="98"/>
      <c r="H181" s="98"/>
      <c r="I181" s="98"/>
      <c r="J181" s="98"/>
      <c r="K181" s="97"/>
      <c r="L181" s="98"/>
      <c r="M181" s="98"/>
      <c r="N181" s="97"/>
      <c r="O181" s="98"/>
      <c r="P181" s="98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</row>
    <row r="182" spans="1:28" ht="13" x14ac:dyDescent="0.15">
      <c r="A182" s="97"/>
      <c r="B182" s="97"/>
      <c r="C182" s="98"/>
      <c r="D182" s="97"/>
      <c r="E182" s="97"/>
      <c r="F182" s="98"/>
      <c r="G182" s="98"/>
      <c r="H182" s="98"/>
      <c r="I182" s="98"/>
      <c r="J182" s="98"/>
      <c r="K182" s="97"/>
      <c r="L182" s="98"/>
      <c r="M182" s="98"/>
      <c r="N182" s="97"/>
      <c r="O182" s="98"/>
      <c r="P182" s="98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</row>
    <row r="183" spans="1:28" ht="13" x14ac:dyDescent="0.15">
      <c r="A183" s="97"/>
      <c r="B183" s="97"/>
      <c r="C183" s="98"/>
      <c r="D183" s="97"/>
      <c r="E183" s="97"/>
      <c r="F183" s="98"/>
      <c r="G183" s="98"/>
      <c r="H183" s="98"/>
      <c r="I183" s="98"/>
      <c r="J183" s="98"/>
      <c r="K183" s="97"/>
      <c r="L183" s="98"/>
      <c r="M183" s="98"/>
      <c r="N183" s="97"/>
      <c r="O183" s="98"/>
      <c r="P183" s="98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</row>
    <row r="184" spans="1:28" ht="13" x14ac:dyDescent="0.15">
      <c r="A184" s="97"/>
      <c r="B184" s="97"/>
      <c r="C184" s="98"/>
      <c r="D184" s="97"/>
      <c r="E184" s="97"/>
      <c r="F184" s="98"/>
      <c r="G184" s="98"/>
      <c r="H184" s="98"/>
      <c r="I184" s="98"/>
      <c r="J184" s="98"/>
      <c r="K184" s="97"/>
      <c r="L184" s="98"/>
      <c r="M184" s="98"/>
      <c r="N184" s="97"/>
      <c r="O184" s="98"/>
      <c r="P184" s="98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</row>
    <row r="185" spans="1:28" ht="13" x14ac:dyDescent="0.15">
      <c r="A185" s="97"/>
      <c r="B185" s="97"/>
      <c r="C185" s="98"/>
      <c r="D185" s="97"/>
      <c r="E185" s="97"/>
      <c r="F185" s="98"/>
      <c r="G185" s="98"/>
      <c r="H185" s="98"/>
      <c r="I185" s="98"/>
      <c r="J185" s="98"/>
      <c r="K185" s="97"/>
      <c r="L185" s="98"/>
      <c r="M185" s="98"/>
      <c r="N185" s="97"/>
      <c r="O185" s="98"/>
      <c r="P185" s="98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</row>
    <row r="186" spans="1:28" ht="13" x14ac:dyDescent="0.15">
      <c r="A186" s="97"/>
      <c r="B186" s="97"/>
      <c r="C186" s="98"/>
      <c r="D186" s="97"/>
      <c r="E186" s="97"/>
      <c r="F186" s="98"/>
      <c r="G186" s="98"/>
      <c r="H186" s="98"/>
      <c r="I186" s="98"/>
      <c r="J186" s="98"/>
      <c r="K186" s="97"/>
      <c r="L186" s="98"/>
      <c r="M186" s="98"/>
      <c r="N186" s="97"/>
      <c r="O186" s="98"/>
      <c r="P186" s="98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</row>
    <row r="187" spans="1:28" ht="13" x14ac:dyDescent="0.15">
      <c r="A187" s="97"/>
      <c r="B187" s="97"/>
      <c r="C187" s="98"/>
      <c r="D187" s="97"/>
      <c r="E187" s="97"/>
      <c r="F187" s="98"/>
      <c r="G187" s="98"/>
      <c r="H187" s="98"/>
      <c r="I187" s="98"/>
      <c r="J187" s="98"/>
      <c r="K187" s="97"/>
      <c r="L187" s="98"/>
      <c r="M187" s="98"/>
      <c r="N187" s="97"/>
      <c r="O187" s="98"/>
      <c r="P187" s="98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</row>
    <row r="188" spans="1:28" ht="13" x14ac:dyDescent="0.15">
      <c r="A188" s="97"/>
      <c r="B188" s="97"/>
      <c r="C188" s="98"/>
      <c r="D188" s="97"/>
      <c r="E188" s="97"/>
      <c r="F188" s="98"/>
      <c r="G188" s="98"/>
      <c r="H188" s="98"/>
      <c r="I188" s="98"/>
      <c r="J188" s="98"/>
      <c r="K188" s="97"/>
      <c r="L188" s="98"/>
      <c r="M188" s="98"/>
      <c r="N188" s="97"/>
      <c r="O188" s="98"/>
      <c r="P188" s="98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</row>
    <row r="189" spans="1:28" ht="13" x14ac:dyDescent="0.15">
      <c r="A189" s="97"/>
      <c r="B189" s="97"/>
      <c r="C189" s="98"/>
      <c r="D189" s="97"/>
      <c r="E189" s="97"/>
      <c r="F189" s="98"/>
      <c r="G189" s="98"/>
      <c r="H189" s="98"/>
      <c r="I189" s="98"/>
      <c r="J189" s="98"/>
      <c r="K189" s="97"/>
      <c r="L189" s="98"/>
      <c r="M189" s="98"/>
      <c r="N189" s="97"/>
      <c r="O189" s="98"/>
      <c r="P189" s="98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</row>
    <row r="190" spans="1:28" ht="13" x14ac:dyDescent="0.15">
      <c r="A190" s="97"/>
      <c r="B190" s="97"/>
      <c r="C190" s="98"/>
      <c r="D190" s="97"/>
      <c r="E190" s="97"/>
      <c r="F190" s="98"/>
      <c r="G190" s="98"/>
      <c r="H190" s="98"/>
      <c r="I190" s="98"/>
      <c r="J190" s="98"/>
      <c r="K190" s="97"/>
      <c r="L190" s="98"/>
      <c r="M190" s="98"/>
      <c r="N190" s="97"/>
      <c r="O190" s="98"/>
      <c r="P190" s="98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</row>
    <row r="191" spans="1:28" ht="13" x14ac:dyDescent="0.15">
      <c r="A191" s="97"/>
      <c r="B191" s="97"/>
      <c r="C191" s="98"/>
      <c r="D191" s="97"/>
      <c r="E191" s="97"/>
      <c r="F191" s="98"/>
      <c r="G191" s="98"/>
      <c r="H191" s="98"/>
      <c r="I191" s="98"/>
      <c r="J191" s="98"/>
      <c r="K191" s="97"/>
      <c r="L191" s="98"/>
      <c r="M191" s="98"/>
      <c r="N191" s="97"/>
      <c r="O191" s="98"/>
      <c r="P191" s="98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</row>
    <row r="192" spans="1:28" ht="13" x14ac:dyDescent="0.15">
      <c r="A192" s="97"/>
      <c r="B192" s="97"/>
      <c r="C192" s="98"/>
      <c r="D192" s="97"/>
      <c r="E192" s="97"/>
      <c r="F192" s="98"/>
      <c r="G192" s="98"/>
      <c r="H192" s="98"/>
      <c r="I192" s="98"/>
      <c r="J192" s="98"/>
      <c r="K192" s="97"/>
      <c r="L192" s="98"/>
      <c r="M192" s="98"/>
      <c r="N192" s="97"/>
      <c r="O192" s="98"/>
      <c r="P192" s="98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</row>
    <row r="193" spans="1:28" ht="13" x14ac:dyDescent="0.15">
      <c r="A193" s="97"/>
      <c r="B193" s="97"/>
      <c r="C193" s="98"/>
      <c r="D193" s="97"/>
      <c r="E193" s="97"/>
      <c r="F193" s="98"/>
      <c r="G193" s="98"/>
      <c r="H193" s="98"/>
      <c r="I193" s="98"/>
      <c r="J193" s="98"/>
      <c r="K193" s="97"/>
      <c r="L193" s="98"/>
      <c r="M193" s="98"/>
      <c r="N193" s="97"/>
      <c r="O193" s="98"/>
      <c r="P193" s="98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</row>
    <row r="194" spans="1:28" ht="13" x14ac:dyDescent="0.15">
      <c r="A194" s="97"/>
      <c r="B194" s="97"/>
      <c r="C194" s="98"/>
      <c r="D194" s="97"/>
      <c r="E194" s="97"/>
      <c r="F194" s="98"/>
      <c r="G194" s="98"/>
      <c r="H194" s="98"/>
      <c r="I194" s="98"/>
      <c r="J194" s="98"/>
      <c r="K194" s="97"/>
      <c r="L194" s="98"/>
      <c r="M194" s="98"/>
      <c r="N194" s="97"/>
      <c r="O194" s="98"/>
      <c r="P194" s="98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</row>
    <row r="195" spans="1:28" ht="13" x14ac:dyDescent="0.15">
      <c r="A195" s="97"/>
      <c r="B195" s="97"/>
      <c r="C195" s="98"/>
      <c r="D195" s="97"/>
      <c r="E195" s="97"/>
      <c r="F195" s="98"/>
      <c r="G195" s="98"/>
      <c r="H195" s="98"/>
      <c r="I195" s="98"/>
      <c r="J195" s="98"/>
      <c r="K195" s="97"/>
      <c r="L195" s="98"/>
      <c r="M195" s="98"/>
      <c r="N195" s="97"/>
      <c r="O195" s="98"/>
      <c r="P195" s="98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</row>
    <row r="196" spans="1:28" ht="13" x14ac:dyDescent="0.15">
      <c r="A196" s="97"/>
      <c r="B196" s="97"/>
      <c r="C196" s="98"/>
      <c r="D196" s="97"/>
      <c r="E196" s="97"/>
      <c r="F196" s="98"/>
      <c r="G196" s="98"/>
      <c r="H196" s="98"/>
      <c r="I196" s="98"/>
      <c r="J196" s="98"/>
      <c r="K196" s="97"/>
      <c r="L196" s="98"/>
      <c r="M196" s="98"/>
      <c r="N196" s="97"/>
      <c r="O196" s="98"/>
      <c r="P196" s="98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</row>
    <row r="197" spans="1:28" ht="13" x14ac:dyDescent="0.15">
      <c r="A197" s="97"/>
      <c r="B197" s="97"/>
      <c r="C197" s="98"/>
      <c r="D197" s="97"/>
      <c r="E197" s="97"/>
      <c r="F197" s="98"/>
      <c r="G197" s="98"/>
      <c r="H197" s="98"/>
      <c r="I197" s="98"/>
      <c r="J197" s="98"/>
      <c r="K197" s="97"/>
      <c r="L197" s="98"/>
      <c r="M197" s="98"/>
      <c r="N197" s="97"/>
      <c r="O197" s="98"/>
      <c r="P197" s="98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</row>
    <row r="198" spans="1:28" ht="13" x14ac:dyDescent="0.15">
      <c r="A198" s="97"/>
      <c r="B198" s="97"/>
      <c r="C198" s="98"/>
      <c r="D198" s="97"/>
      <c r="E198" s="97"/>
      <c r="F198" s="98"/>
      <c r="G198" s="98"/>
      <c r="H198" s="98"/>
      <c r="I198" s="98"/>
      <c r="J198" s="98"/>
      <c r="K198" s="97"/>
      <c r="L198" s="98"/>
      <c r="M198" s="98"/>
      <c r="N198" s="97"/>
      <c r="O198" s="98"/>
      <c r="P198" s="98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</row>
    <row r="199" spans="1:28" ht="13" x14ac:dyDescent="0.15">
      <c r="A199" s="97"/>
      <c r="B199" s="97"/>
      <c r="C199" s="98"/>
      <c r="D199" s="97"/>
      <c r="E199" s="97"/>
      <c r="F199" s="98"/>
      <c r="G199" s="98"/>
      <c r="H199" s="98"/>
      <c r="I199" s="98"/>
      <c r="J199" s="98"/>
      <c r="K199" s="97"/>
      <c r="L199" s="98"/>
      <c r="M199" s="98"/>
      <c r="N199" s="97"/>
      <c r="O199" s="98"/>
      <c r="P199" s="98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</row>
    <row r="200" spans="1:28" ht="13" x14ac:dyDescent="0.15">
      <c r="A200" s="97"/>
      <c r="B200" s="97"/>
      <c r="C200" s="98"/>
      <c r="D200" s="97"/>
      <c r="E200" s="97"/>
      <c r="F200" s="98"/>
      <c r="G200" s="98"/>
      <c r="H200" s="98"/>
      <c r="I200" s="98"/>
      <c r="J200" s="98"/>
      <c r="K200" s="97"/>
      <c r="L200" s="98"/>
      <c r="M200" s="98"/>
      <c r="N200" s="97"/>
      <c r="O200" s="98"/>
      <c r="P200" s="98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</row>
    <row r="201" spans="1:28" ht="13" x14ac:dyDescent="0.15">
      <c r="A201" s="97"/>
      <c r="B201" s="97"/>
      <c r="C201" s="98"/>
      <c r="D201" s="97"/>
      <c r="E201" s="97"/>
      <c r="F201" s="98"/>
      <c r="G201" s="98"/>
      <c r="H201" s="98"/>
      <c r="I201" s="98"/>
      <c r="J201" s="98"/>
      <c r="K201" s="97"/>
      <c r="L201" s="98"/>
      <c r="M201" s="98"/>
      <c r="N201" s="97"/>
      <c r="O201" s="98"/>
      <c r="P201" s="98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</row>
    <row r="202" spans="1:28" ht="13" x14ac:dyDescent="0.15">
      <c r="A202" s="97"/>
      <c r="B202" s="97"/>
      <c r="C202" s="98"/>
      <c r="D202" s="97"/>
      <c r="E202" s="97"/>
      <c r="F202" s="98"/>
      <c r="G202" s="98"/>
      <c r="H202" s="98"/>
      <c r="I202" s="98"/>
      <c r="J202" s="98"/>
      <c r="K202" s="97"/>
      <c r="L202" s="98"/>
      <c r="M202" s="98"/>
      <c r="N202" s="97"/>
      <c r="O202" s="98"/>
      <c r="P202" s="98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</row>
    <row r="203" spans="1:28" ht="13" x14ac:dyDescent="0.15">
      <c r="A203" s="97"/>
      <c r="B203" s="97"/>
      <c r="C203" s="98"/>
      <c r="D203" s="97"/>
      <c r="E203" s="97"/>
      <c r="F203" s="98"/>
      <c r="G203" s="98"/>
      <c r="H203" s="98"/>
      <c r="I203" s="98"/>
      <c r="J203" s="98"/>
      <c r="K203" s="97"/>
      <c r="L203" s="98"/>
      <c r="M203" s="98"/>
      <c r="N203" s="97"/>
      <c r="O203" s="98"/>
      <c r="P203" s="98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</row>
    <row r="204" spans="1:28" ht="13" x14ac:dyDescent="0.15">
      <c r="A204" s="97"/>
      <c r="B204" s="97"/>
      <c r="C204" s="98"/>
      <c r="D204" s="97"/>
      <c r="E204" s="97"/>
      <c r="F204" s="98"/>
      <c r="G204" s="98"/>
      <c r="H204" s="98"/>
      <c r="I204" s="98"/>
      <c r="J204" s="98"/>
      <c r="K204" s="97"/>
      <c r="L204" s="98"/>
      <c r="M204" s="98"/>
      <c r="N204" s="97"/>
      <c r="O204" s="98"/>
      <c r="P204" s="98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</row>
    <row r="205" spans="1:28" ht="13" x14ac:dyDescent="0.15">
      <c r="A205" s="97"/>
      <c r="B205" s="97"/>
      <c r="C205" s="98"/>
      <c r="D205" s="97"/>
      <c r="E205" s="97"/>
      <c r="F205" s="98"/>
      <c r="G205" s="98"/>
      <c r="H205" s="98"/>
      <c r="I205" s="98"/>
      <c r="J205" s="98"/>
      <c r="K205" s="97"/>
      <c r="L205" s="98"/>
      <c r="M205" s="98"/>
      <c r="N205" s="97"/>
      <c r="O205" s="98"/>
      <c r="P205" s="98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</row>
    <row r="206" spans="1:28" ht="13" x14ac:dyDescent="0.15">
      <c r="A206" s="97"/>
      <c r="B206" s="97"/>
      <c r="C206" s="98"/>
      <c r="D206" s="97"/>
      <c r="E206" s="97"/>
      <c r="F206" s="98"/>
      <c r="G206" s="98"/>
      <c r="H206" s="98"/>
      <c r="I206" s="98"/>
      <c r="J206" s="98"/>
      <c r="K206" s="97"/>
      <c r="L206" s="98"/>
      <c r="M206" s="98"/>
      <c r="N206" s="97"/>
      <c r="O206" s="98"/>
      <c r="P206" s="98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</row>
    <row r="207" spans="1:28" ht="13" x14ac:dyDescent="0.15">
      <c r="A207" s="97"/>
      <c r="B207" s="97"/>
      <c r="C207" s="98"/>
      <c r="D207" s="97"/>
      <c r="E207" s="97"/>
      <c r="F207" s="98"/>
      <c r="G207" s="98"/>
      <c r="H207" s="98"/>
      <c r="I207" s="98"/>
      <c r="J207" s="98"/>
      <c r="K207" s="97"/>
      <c r="L207" s="98"/>
      <c r="M207" s="98"/>
      <c r="N207" s="97"/>
      <c r="O207" s="98"/>
      <c r="P207" s="98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</row>
    <row r="208" spans="1:28" ht="13" x14ac:dyDescent="0.15">
      <c r="A208" s="97"/>
      <c r="B208" s="97"/>
      <c r="C208" s="98"/>
      <c r="D208" s="97"/>
      <c r="E208" s="97"/>
      <c r="F208" s="98"/>
      <c r="G208" s="98"/>
      <c r="H208" s="98"/>
      <c r="I208" s="98"/>
      <c r="J208" s="98"/>
      <c r="K208" s="97"/>
      <c r="L208" s="98"/>
      <c r="M208" s="98"/>
      <c r="N208" s="97"/>
      <c r="O208" s="98"/>
      <c r="P208" s="98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</row>
    <row r="209" spans="1:28" ht="13" x14ac:dyDescent="0.15">
      <c r="A209" s="97"/>
      <c r="B209" s="97"/>
      <c r="C209" s="98"/>
      <c r="D209" s="97"/>
      <c r="E209" s="97"/>
      <c r="F209" s="98"/>
      <c r="G209" s="98"/>
      <c r="H209" s="98"/>
      <c r="I209" s="98"/>
      <c r="J209" s="98"/>
      <c r="K209" s="97"/>
      <c r="L209" s="98"/>
      <c r="M209" s="98"/>
      <c r="N209" s="97"/>
      <c r="O209" s="98"/>
      <c r="P209" s="98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</row>
    <row r="210" spans="1:28" ht="13" x14ac:dyDescent="0.15">
      <c r="A210" s="97"/>
      <c r="B210" s="97"/>
      <c r="C210" s="98"/>
      <c r="D210" s="97"/>
      <c r="E210" s="97"/>
      <c r="F210" s="98"/>
      <c r="G210" s="98"/>
      <c r="H210" s="98"/>
      <c r="I210" s="98"/>
      <c r="J210" s="98"/>
      <c r="K210" s="97"/>
      <c r="L210" s="98"/>
      <c r="M210" s="98"/>
      <c r="N210" s="97"/>
      <c r="O210" s="98"/>
      <c r="P210" s="98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</row>
    <row r="211" spans="1:28" ht="13" x14ac:dyDescent="0.15">
      <c r="A211" s="97"/>
      <c r="B211" s="97"/>
      <c r="C211" s="98"/>
      <c r="D211" s="97"/>
      <c r="E211" s="97"/>
      <c r="F211" s="98"/>
      <c r="G211" s="98"/>
      <c r="H211" s="98"/>
      <c r="I211" s="98"/>
      <c r="J211" s="98"/>
      <c r="K211" s="97"/>
      <c r="L211" s="98"/>
      <c r="M211" s="98"/>
      <c r="N211" s="97"/>
      <c r="O211" s="98"/>
      <c r="P211" s="98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</row>
    <row r="212" spans="1:28" ht="13" x14ac:dyDescent="0.15">
      <c r="A212" s="97"/>
      <c r="B212" s="97"/>
      <c r="C212" s="98"/>
      <c r="D212" s="97"/>
      <c r="E212" s="97"/>
      <c r="F212" s="98"/>
      <c r="G212" s="98"/>
      <c r="H212" s="98"/>
      <c r="I212" s="98"/>
      <c r="J212" s="98"/>
      <c r="K212" s="97"/>
      <c r="L212" s="98"/>
      <c r="M212" s="98"/>
      <c r="N212" s="97"/>
      <c r="O212" s="98"/>
      <c r="P212" s="98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</row>
    <row r="213" spans="1:28" ht="13" x14ac:dyDescent="0.15">
      <c r="A213" s="97"/>
      <c r="B213" s="97"/>
      <c r="C213" s="98"/>
      <c r="D213" s="97"/>
      <c r="E213" s="97"/>
      <c r="F213" s="98"/>
      <c r="G213" s="98"/>
      <c r="H213" s="98"/>
      <c r="I213" s="98"/>
      <c r="J213" s="98"/>
      <c r="K213" s="97"/>
      <c r="L213" s="98"/>
      <c r="M213" s="98"/>
      <c r="N213" s="97"/>
      <c r="O213" s="98"/>
      <c r="P213" s="98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</row>
    <row r="214" spans="1:28" ht="13" x14ac:dyDescent="0.15">
      <c r="A214" s="97"/>
      <c r="B214" s="97"/>
      <c r="C214" s="98"/>
      <c r="D214" s="97"/>
      <c r="E214" s="97"/>
      <c r="F214" s="98"/>
      <c r="G214" s="98"/>
      <c r="H214" s="98"/>
      <c r="I214" s="98"/>
      <c r="J214" s="98"/>
      <c r="K214" s="97"/>
      <c r="L214" s="98"/>
      <c r="M214" s="98"/>
      <c r="N214" s="97"/>
      <c r="O214" s="98"/>
      <c r="P214" s="98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</row>
    <row r="215" spans="1:28" ht="13" x14ac:dyDescent="0.15">
      <c r="A215" s="97"/>
      <c r="B215" s="97"/>
      <c r="C215" s="98"/>
      <c r="D215" s="97"/>
      <c r="E215" s="97"/>
      <c r="F215" s="98"/>
      <c r="G215" s="98"/>
      <c r="H215" s="98"/>
      <c r="I215" s="98"/>
      <c r="J215" s="98"/>
      <c r="K215" s="97"/>
      <c r="L215" s="98"/>
      <c r="M215" s="98"/>
      <c r="N215" s="97"/>
      <c r="O215" s="98"/>
      <c r="P215" s="98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</row>
    <row r="216" spans="1:28" ht="13" x14ac:dyDescent="0.15">
      <c r="A216" s="97"/>
      <c r="B216" s="97"/>
      <c r="C216" s="98"/>
      <c r="D216" s="97"/>
      <c r="E216" s="97"/>
      <c r="F216" s="98"/>
      <c r="G216" s="98"/>
      <c r="H216" s="98"/>
      <c r="I216" s="98"/>
      <c r="J216" s="98"/>
      <c r="K216" s="97"/>
      <c r="L216" s="98"/>
      <c r="M216" s="98"/>
      <c r="N216" s="97"/>
      <c r="O216" s="98"/>
      <c r="P216" s="98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</row>
    <row r="217" spans="1:28" ht="13" x14ac:dyDescent="0.15">
      <c r="A217" s="97"/>
      <c r="B217" s="97"/>
      <c r="C217" s="98"/>
      <c r="D217" s="97"/>
      <c r="E217" s="97"/>
      <c r="F217" s="98"/>
      <c r="G217" s="98"/>
      <c r="H217" s="98"/>
      <c r="I217" s="98"/>
      <c r="J217" s="98"/>
      <c r="K217" s="97"/>
      <c r="L217" s="98"/>
      <c r="M217" s="98"/>
      <c r="N217" s="97"/>
      <c r="O217" s="98"/>
      <c r="P217" s="98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</row>
    <row r="218" spans="1:28" ht="13" x14ac:dyDescent="0.15">
      <c r="A218" s="97"/>
      <c r="B218" s="97"/>
      <c r="C218" s="98"/>
      <c r="D218" s="97"/>
      <c r="E218" s="97"/>
      <c r="F218" s="98"/>
      <c r="G218" s="98"/>
      <c r="H218" s="98"/>
      <c r="I218" s="98"/>
      <c r="J218" s="98"/>
      <c r="K218" s="97"/>
      <c r="L218" s="98"/>
      <c r="M218" s="98"/>
      <c r="N218" s="97"/>
      <c r="O218" s="98"/>
      <c r="P218" s="98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</row>
    <row r="219" spans="1:28" ht="13" x14ac:dyDescent="0.15">
      <c r="A219" s="97"/>
      <c r="B219" s="97"/>
      <c r="C219" s="98"/>
      <c r="D219" s="97"/>
      <c r="E219" s="97"/>
      <c r="F219" s="98"/>
      <c r="G219" s="98"/>
      <c r="H219" s="98"/>
      <c r="I219" s="98"/>
      <c r="J219" s="98"/>
      <c r="K219" s="97"/>
      <c r="L219" s="98"/>
      <c r="M219" s="98"/>
      <c r="N219" s="97"/>
      <c r="O219" s="98"/>
      <c r="P219" s="98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</row>
    <row r="220" spans="1:28" ht="13" x14ac:dyDescent="0.15">
      <c r="A220" s="97"/>
      <c r="B220" s="97"/>
      <c r="C220" s="98"/>
      <c r="D220" s="97"/>
      <c r="E220" s="97"/>
      <c r="F220" s="98"/>
      <c r="G220" s="98"/>
      <c r="H220" s="98"/>
      <c r="I220" s="98"/>
      <c r="J220" s="98"/>
      <c r="K220" s="97"/>
      <c r="L220" s="98"/>
      <c r="M220" s="98"/>
      <c r="N220" s="97"/>
      <c r="O220" s="98"/>
      <c r="P220" s="98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</row>
    <row r="221" spans="1:28" ht="13" x14ac:dyDescent="0.15">
      <c r="A221" s="97"/>
      <c r="B221" s="97"/>
      <c r="C221" s="98"/>
      <c r="D221" s="97"/>
      <c r="E221" s="97"/>
      <c r="F221" s="98"/>
      <c r="G221" s="98"/>
      <c r="H221" s="98"/>
      <c r="I221" s="98"/>
      <c r="J221" s="98"/>
      <c r="K221" s="97"/>
      <c r="L221" s="98"/>
      <c r="M221" s="98"/>
      <c r="N221" s="97"/>
      <c r="O221" s="98"/>
      <c r="P221" s="98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</row>
    <row r="222" spans="1:28" ht="13" x14ac:dyDescent="0.15">
      <c r="A222" s="97"/>
      <c r="B222" s="97"/>
      <c r="C222" s="98"/>
      <c r="D222" s="97"/>
      <c r="E222" s="97"/>
      <c r="F222" s="98"/>
      <c r="G222" s="98"/>
      <c r="H222" s="98"/>
      <c r="I222" s="98"/>
      <c r="J222" s="98"/>
      <c r="K222" s="97"/>
      <c r="L222" s="98"/>
      <c r="M222" s="98"/>
      <c r="N222" s="97"/>
      <c r="O222" s="98"/>
      <c r="P222" s="98"/>
      <c r="Q222" s="97"/>
      <c r="R222" s="97"/>
      <c r="S222" s="97"/>
      <c r="T222" s="97"/>
      <c r="U222" s="97"/>
      <c r="V222" s="97"/>
      <c r="W222" s="97"/>
      <c r="X222" s="97"/>
      <c r="Y222" s="97"/>
      <c r="Z222" s="97"/>
      <c r="AA222" s="97"/>
      <c r="AB222" s="97"/>
    </row>
    <row r="223" spans="1:28" ht="13" x14ac:dyDescent="0.15">
      <c r="A223" s="97"/>
      <c r="B223" s="97"/>
      <c r="C223" s="98"/>
      <c r="D223" s="97"/>
      <c r="E223" s="97"/>
      <c r="F223" s="98"/>
      <c r="G223" s="98"/>
      <c r="H223" s="98"/>
      <c r="I223" s="98"/>
      <c r="J223" s="98"/>
      <c r="K223" s="97"/>
      <c r="L223" s="98"/>
      <c r="M223" s="98"/>
      <c r="N223" s="97"/>
      <c r="O223" s="98"/>
      <c r="P223" s="98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</row>
    <row r="224" spans="1:28" ht="13" x14ac:dyDescent="0.15">
      <c r="A224" s="97"/>
      <c r="B224" s="97"/>
      <c r="C224" s="98"/>
      <c r="D224" s="97"/>
      <c r="E224" s="97"/>
      <c r="F224" s="98"/>
      <c r="G224" s="98"/>
      <c r="H224" s="98"/>
      <c r="I224" s="98"/>
      <c r="J224" s="98"/>
      <c r="K224" s="97"/>
      <c r="L224" s="98"/>
      <c r="M224" s="98"/>
      <c r="N224" s="97"/>
      <c r="O224" s="98"/>
      <c r="P224" s="98"/>
      <c r="Q224" s="97"/>
      <c r="R224" s="97"/>
      <c r="S224" s="97"/>
      <c r="T224" s="97"/>
      <c r="U224" s="97"/>
      <c r="V224" s="97"/>
      <c r="W224" s="97"/>
      <c r="X224" s="97"/>
      <c r="Y224" s="97"/>
      <c r="Z224" s="97"/>
      <c r="AA224" s="97"/>
      <c r="AB224" s="97"/>
    </row>
    <row r="225" spans="1:28" ht="13" x14ac:dyDescent="0.15">
      <c r="A225" s="97"/>
      <c r="B225" s="97"/>
      <c r="C225" s="98"/>
      <c r="D225" s="97"/>
      <c r="E225" s="97"/>
      <c r="F225" s="98"/>
      <c r="G225" s="98"/>
      <c r="H225" s="98"/>
      <c r="I225" s="98"/>
      <c r="J225" s="98"/>
      <c r="K225" s="97"/>
      <c r="L225" s="98"/>
      <c r="M225" s="98"/>
      <c r="N225" s="97"/>
      <c r="O225" s="98"/>
      <c r="P225" s="98"/>
      <c r="Q225" s="97"/>
      <c r="R225" s="97"/>
      <c r="S225" s="97"/>
      <c r="T225" s="97"/>
      <c r="U225" s="97"/>
      <c r="V225" s="97"/>
      <c r="W225" s="97"/>
      <c r="X225" s="97"/>
      <c r="Y225" s="97"/>
      <c r="Z225" s="97"/>
      <c r="AA225" s="97"/>
      <c r="AB225" s="97"/>
    </row>
    <row r="226" spans="1:28" ht="13" x14ac:dyDescent="0.15">
      <c r="A226" s="97"/>
      <c r="B226" s="97"/>
      <c r="C226" s="98"/>
      <c r="D226" s="97"/>
      <c r="E226" s="97"/>
      <c r="F226" s="98"/>
      <c r="G226" s="98"/>
      <c r="H226" s="98"/>
      <c r="I226" s="98"/>
      <c r="J226" s="98"/>
      <c r="K226" s="97"/>
      <c r="L226" s="98"/>
      <c r="M226" s="98"/>
      <c r="N226" s="97"/>
      <c r="O226" s="98"/>
      <c r="P226" s="98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</row>
    <row r="227" spans="1:28" ht="13" x14ac:dyDescent="0.15">
      <c r="A227" s="97"/>
      <c r="B227" s="97"/>
      <c r="C227" s="98"/>
      <c r="D227" s="97"/>
      <c r="E227" s="97"/>
      <c r="F227" s="98"/>
      <c r="G227" s="98"/>
      <c r="H227" s="98"/>
      <c r="I227" s="98"/>
      <c r="J227" s="98"/>
      <c r="K227" s="97"/>
      <c r="L227" s="98"/>
      <c r="M227" s="98"/>
      <c r="N227" s="97"/>
      <c r="O227" s="98"/>
      <c r="P227" s="98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</row>
    <row r="228" spans="1:28" ht="13" x14ac:dyDescent="0.15">
      <c r="A228" s="97"/>
      <c r="B228" s="97"/>
      <c r="C228" s="98"/>
      <c r="D228" s="97"/>
      <c r="E228" s="97"/>
      <c r="F228" s="98"/>
      <c r="G228" s="98"/>
      <c r="H228" s="98"/>
      <c r="I228" s="98"/>
      <c r="J228" s="98"/>
      <c r="K228" s="97"/>
      <c r="L228" s="98"/>
      <c r="M228" s="98"/>
      <c r="N228" s="97"/>
      <c r="O228" s="98"/>
      <c r="P228" s="98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</row>
    <row r="229" spans="1:28" ht="13" x14ac:dyDescent="0.15">
      <c r="A229" s="97"/>
      <c r="B229" s="97"/>
      <c r="C229" s="98"/>
      <c r="D229" s="97"/>
      <c r="E229" s="97"/>
      <c r="F229" s="98"/>
      <c r="G229" s="98"/>
      <c r="H229" s="98"/>
      <c r="I229" s="98"/>
      <c r="J229" s="98"/>
      <c r="K229" s="97"/>
      <c r="L229" s="98"/>
      <c r="M229" s="98"/>
      <c r="N229" s="97"/>
      <c r="O229" s="98"/>
      <c r="P229" s="98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</row>
    <row r="230" spans="1:28" ht="13" x14ac:dyDescent="0.15">
      <c r="A230" s="97"/>
      <c r="B230" s="97"/>
      <c r="C230" s="98"/>
      <c r="D230" s="97"/>
      <c r="E230" s="97"/>
      <c r="F230" s="98"/>
      <c r="G230" s="98"/>
      <c r="H230" s="98"/>
      <c r="I230" s="98"/>
      <c r="J230" s="98"/>
      <c r="K230" s="97"/>
      <c r="L230" s="98"/>
      <c r="M230" s="98"/>
      <c r="N230" s="97"/>
      <c r="O230" s="98"/>
      <c r="P230" s="98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</row>
    <row r="231" spans="1:28" ht="13" x14ac:dyDescent="0.15">
      <c r="A231" s="97"/>
      <c r="B231" s="97"/>
      <c r="C231" s="98"/>
      <c r="D231" s="97"/>
      <c r="E231" s="97"/>
      <c r="F231" s="98"/>
      <c r="G231" s="98"/>
      <c r="H231" s="98"/>
      <c r="I231" s="98"/>
      <c r="J231" s="98"/>
      <c r="K231" s="97"/>
      <c r="L231" s="98"/>
      <c r="M231" s="98"/>
      <c r="N231" s="97"/>
      <c r="O231" s="98"/>
      <c r="P231" s="98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</row>
    <row r="232" spans="1:28" ht="13" x14ac:dyDescent="0.15">
      <c r="A232" s="97"/>
      <c r="B232" s="97"/>
      <c r="C232" s="98"/>
      <c r="D232" s="97"/>
      <c r="E232" s="97"/>
      <c r="F232" s="98"/>
      <c r="G232" s="98"/>
      <c r="H232" s="98"/>
      <c r="I232" s="98"/>
      <c r="J232" s="98"/>
      <c r="K232" s="97"/>
      <c r="L232" s="98"/>
      <c r="M232" s="98"/>
      <c r="N232" s="97"/>
      <c r="O232" s="98"/>
      <c r="P232" s="98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</row>
    <row r="233" spans="1:28" ht="13" x14ac:dyDescent="0.15">
      <c r="A233" s="97"/>
      <c r="B233" s="97"/>
      <c r="C233" s="98"/>
      <c r="D233" s="97"/>
      <c r="E233" s="97"/>
      <c r="F233" s="98"/>
      <c r="G233" s="98"/>
      <c r="H233" s="98"/>
      <c r="I233" s="98"/>
      <c r="J233" s="98"/>
      <c r="K233" s="97"/>
      <c r="L233" s="98"/>
      <c r="M233" s="98"/>
      <c r="N233" s="97"/>
      <c r="O233" s="98"/>
      <c r="P233" s="98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</row>
    <row r="234" spans="1:28" ht="13" x14ac:dyDescent="0.15">
      <c r="A234" s="97"/>
      <c r="B234" s="97"/>
      <c r="C234" s="98"/>
      <c r="D234" s="97"/>
      <c r="E234" s="97"/>
      <c r="F234" s="98"/>
      <c r="G234" s="98"/>
      <c r="H234" s="98"/>
      <c r="I234" s="98"/>
      <c r="J234" s="98"/>
      <c r="K234" s="97"/>
      <c r="L234" s="98"/>
      <c r="M234" s="98"/>
      <c r="N234" s="97"/>
      <c r="O234" s="98"/>
      <c r="P234" s="98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</row>
    <row r="235" spans="1:28" ht="13" x14ac:dyDescent="0.15">
      <c r="A235" s="97"/>
      <c r="B235" s="97"/>
      <c r="C235" s="98"/>
      <c r="D235" s="97"/>
      <c r="E235" s="97"/>
      <c r="F235" s="98"/>
      <c r="G235" s="98"/>
      <c r="H235" s="98"/>
      <c r="I235" s="98"/>
      <c r="J235" s="98"/>
      <c r="K235" s="97"/>
      <c r="L235" s="98"/>
      <c r="M235" s="98"/>
      <c r="N235" s="97"/>
      <c r="O235" s="98"/>
      <c r="P235" s="98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</row>
    <row r="236" spans="1:28" ht="13" x14ac:dyDescent="0.15">
      <c r="A236" s="97"/>
      <c r="B236" s="97"/>
      <c r="C236" s="98"/>
      <c r="D236" s="97"/>
      <c r="E236" s="97"/>
      <c r="F236" s="98"/>
      <c r="G236" s="98"/>
      <c r="H236" s="98"/>
      <c r="I236" s="98"/>
      <c r="J236" s="98"/>
      <c r="K236" s="97"/>
      <c r="L236" s="98"/>
      <c r="M236" s="98"/>
      <c r="N236" s="97"/>
      <c r="O236" s="98"/>
      <c r="P236" s="98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</row>
    <row r="237" spans="1:28" ht="13" x14ac:dyDescent="0.15">
      <c r="A237" s="97"/>
      <c r="B237" s="97"/>
      <c r="C237" s="98"/>
      <c r="D237" s="97"/>
      <c r="E237" s="97"/>
      <c r="F237" s="98"/>
      <c r="G237" s="98"/>
      <c r="H237" s="98"/>
      <c r="I237" s="98"/>
      <c r="J237" s="98"/>
      <c r="K237" s="97"/>
      <c r="L237" s="98"/>
      <c r="M237" s="98"/>
      <c r="N237" s="97"/>
      <c r="O237" s="98"/>
      <c r="P237" s="98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</row>
    <row r="238" spans="1:28" ht="13" x14ac:dyDescent="0.15">
      <c r="A238" s="97"/>
      <c r="B238" s="97"/>
      <c r="C238" s="98"/>
      <c r="D238" s="97"/>
      <c r="E238" s="97"/>
      <c r="F238" s="98"/>
      <c r="G238" s="98"/>
      <c r="H238" s="98"/>
      <c r="I238" s="98"/>
      <c r="J238" s="98"/>
      <c r="K238" s="97"/>
      <c r="L238" s="98"/>
      <c r="M238" s="98"/>
      <c r="N238" s="97"/>
      <c r="O238" s="98"/>
      <c r="P238" s="98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</row>
    <row r="239" spans="1:28" ht="13" x14ac:dyDescent="0.15">
      <c r="A239" s="97"/>
      <c r="B239" s="97"/>
      <c r="C239" s="98"/>
      <c r="D239" s="97"/>
      <c r="E239" s="97"/>
      <c r="F239" s="98"/>
      <c r="G239" s="98"/>
      <c r="H239" s="98"/>
      <c r="I239" s="98"/>
      <c r="J239" s="98"/>
      <c r="K239" s="97"/>
      <c r="L239" s="98"/>
      <c r="M239" s="98"/>
      <c r="N239" s="97"/>
      <c r="O239" s="98"/>
      <c r="P239" s="98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</row>
    <row r="240" spans="1:28" ht="13" x14ac:dyDescent="0.15">
      <c r="A240" s="97"/>
      <c r="B240" s="97"/>
      <c r="C240" s="98"/>
      <c r="D240" s="97"/>
      <c r="E240" s="97"/>
      <c r="F240" s="98"/>
      <c r="G240" s="98"/>
      <c r="H240" s="98"/>
      <c r="I240" s="98"/>
      <c r="J240" s="98"/>
      <c r="K240" s="97"/>
      <c r="L240" s="98"/>
      <c r="M240" s="98"/>
      <c r="N240" s="97"/>
      <c r="O240" s="98"/>
      <c r="P240" s="98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</row>
    <row r="241" spans="1:28" ht="13" x14ac:dyDescent="0.15">
      <c r="A241" s="97"/>
      <c r="B241" s="97"/>
      <c r="C241" s="98"/>
      <c r="D241" s="97"/>
      <c r="E241" s="97"/>
      <c r="F241" s="98"/>
      <c r="G241" s="98"/>
      <c r="H241" s="98"/>
      <c r="I241" s="98"/>
      <c r="J241" s="98"/>
      <c r="K241" s="97"/>
      <c r="L241" s="98"/>
      <c r="M241" s="98"/>
      <c r="N241" s="97"/>
      <c r="O241" s="98"/>
      <c r="P241" s="98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</row>
    <row r="242" spans="1:28" ht="13" x14ac:dyDescent="0.15">
      <c r="A242" s="97"/>
      <c r="B242" s="97"/>
      <c r="C242" s="98"/>
      <c r="D242" s="97"/>
      <c r="E242" s="97"/>
      <c r="F242" s="98"/>
      <c r="G242" s="98"/>
      <c r="H242" s="98"/>
      <c r="I242" s="98"/>
      <c r="J242" s="98"/>
      <c r="K242" s="97"/>
      <c r="L242" s="98"/>
      <c r="M242" s="98"/>
      <c r="N242" s="97"/>
      <c r="O242" s="98"/>
      <c r="P242" s="98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</row>
    <row r="243" spans="1:28" ht="13" x14ac:dyDescent="0.15">
      <c r="A243" s="97"/>
      <c r="B243" s="97"/>
      <c r="C243" s="98"/>
      <c r="D243" s="97"/>
      <c r="E243" s="97"/>
      <c r="F243" s="98"/>
      <c r="G243" s="98"/>
      <c r="H243" s="98"/>
      <c r="I243" s="98"/>
      <c r="J243" s="98"/>
      <c r="K243" s="97"/>
      <c r="L243" s="98"/>
      <c r="M243" s="98"/>
      <c r="N243" s="97"/>
      <c r="O243" s="98"/>
      <c r="P243" s="98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</row>
    <row r="244" spans="1:28" ht="13" x14ac:dyDescent="0.15">
      <c r="A244" s="97"/>
      <c r="B244" s="97"/>
      <c r="C244" s="98"/>
      <c r="D244" s="97"/>
      <c r="E244" s="97"/>
      <c r="F244" s="98"/>
      <c r="G244" s="98"/>
      <c r="H244" s="98"/>
      <c r="I244" s="98"/>
      <c r="J244" s="98"/>
      <c r="K244" s="97"/>
      <c r="L244" s="98"/>
      <c r="M244" s="98"/>
      <c r="N244" s="97"/>
      <c r="O244" s="98"/>
      <c r="P244" s="98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</row>
    <row r="245" spans="1:28" ht="13" x14ac:dyDescent="0.15">
      <c r="A245" s="97"/>
      <c r="B245" s="97"/>
      <c r="C245" s="98"/>
      <c r="D245" s="97"/>
      <c r="E245" s="97"/>
      <c r="F245" s="98"/>
      <c r="G245" s="98"/>
      <c r="H245" s="98"/>
      <c r="I245" s="98"/>
      <c r="J245" s="98"/>
      <c r="K245" s="97"/>
      <c r="L245" s="98"/>
      <c r="M245" s="98"/>
      <c r="N245" s="97"/>
      <c r="O245" s="98"/>
      <c r="P245" s="98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</row>
    <row r="246" spans="1:28" ht="13" x14ac:dyDescent="0.15">
      <c r="A246" s="97"/>
      <c r="B246" s="97"/>
      <c r="C246" s="98"/>
      <c r="D246" s="97"/>
      <c r="E246" s="97"/>
      <c r="F246" s="98"/>
      <c r="G246" s="98"/>
      <c r="H246" s="98"/>
      <c r="I246" s="98"/>
      <c r="J246" s="98"/>
      <c r="K246" s="97"/>
      <c r="L246" s="98"/>
      <c r="M246" s="98"/>
      <c r="N246" s="97"/>
      <c r="O246" s="98"/>
      <c r="P246" s="98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</row>
    <row r="247" spans="1:28" ht="13" x14ac:dyDescent="0.15">
      <c r="A247" s="97"/>
      <c r="B247" s="97"/>
      <c r="C247" s="98"/>
      <c r="D247" s="97"/>
      <c r="E247" s="97"/>
      <c r="F247" s="98"/>
      <c r="G247" s="98"/>
      <c r="H247" s="98"/>
      <c r="I247" s="98"/>
      <c r="J247" s="98"/>
      <c r="K247" s="97"/>
      <c r="L247" s="98"/>
      <c r="M247" s="98"/>
      <c r="N247" s="97"/>
      <c r="O247" s="98"/>
      <c r="P247" s="98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</row>
    <row r="248" spans="1:28" ht="13" x14ac:dyDescent="0.15">
      <c r="A248" s="97"/>
      <c r="B248" s="97"/>
      <c r="C248" s="98"/>
      <c r="D248" s="97"/>
      <c r="E248" s="97"/>
      <c r="F248" s="98"/>
      <c r="G248" s="98"/>
      <c r="H248" s="98"/>
      <c r="I248" s="98"/>
      <c r="J248" s="98"/>
      <c r="K248" s="97"/>
      <c r="L248" s="98"/>
      <c r="M248" s="98"/>
      <c r="N248" s="97"/>
      <c r="O248" s="98"/>
      <c r="P248" s="98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</row>
    <row r="249" spans="1:28" ht="13" x14ac:dyDescent="0.15">
      <c r="A249" s="97"/>
      <c r="B249" s="97"/>
      <c r="C249" s="98"/>
      <c r="D249" s="97"/>
      <c r="E249" s="97"/>
      <c r="F249" s="98"/>
      <c r="G249" s="98"/>
      <c r="H249" s="98"/>
      <c r="I249" s="98"/>
      <c r="J249" s="98"/>
      <c r="K249" s="97"/>
      <c r="L249" s="98"/>
      <c r="M249" s="98"/>
      <c r="N249" s="97"/>
      <c r="O249" s="98"/>
      <c r="P249" s="98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</row>
    <row r="250" spans="1:28" ht="13" x14ac:dyDescent="0.15">
      <c r="A250" s="97"/>
      <c r="B250" s="97"/>
      <c r="C250" s="98"/>
      <c r="D250" s="97"/>
      <c r="E250" s="97"/>
      <c r="F250" s="98"/>
      <c r="G250" s="98"/>
      <c r="H250" s="98"/>
      <c r="I250" s="98"/>
      <c r="J250" s="98"/>
      <c r="K250" s="97"/>
      <c r="L250" s="98"/>
      <c r="M250" s="98"/>
      <c r="N250" s="97"/>
      <c r="O250" s="98"/>
      <c r="P250" s="98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</row>
    <row r="251" spans="1:28" ht="13" x14ac:dyDescent="0.15">
      <c r="A251" s="97"/>
      <c r="B251" s="97"/>
      <c r="C251" s="98"/>
      <c r="D251" s="97"/>
      <c r="E251" s="97"/>
      <c r="F251" s="98"/>
      <c r="G251" s="98"/>
      <c r="H251" s="98"/>
      <c r="I251" s="98"/>
      <c r="J251" s="98"/>
      <c r="K251" s="97"/>
      <c r="L251" s="98"/>
      <c r="M251" s="98"/>
      <c r="N251" s="97"/>
      <c r="O251" s="98"/>
      <c r="P251" s="98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</row>
    <row r="252" spans="1:28" ht="13" x14ac:dyDescent="0.15"/>
    <row r="253" spans="1:28" ht="13" x14ac:dyDescent="0.15"/>
    <row r="254" spans="1:28" ht="13" x14ac:dyDescent="0.15"/>
    <row r="255" spans="1:28" ht="13" x14ac:dyDescent="0.15"/>
    <row r="256" spans="1:28" ht="13" x14ac:dyDescent="0.15"/>
    <row r="257" ht="13" x14ac:dyDescent="0.15"/>
    <row r="258" ht="13" x14ac:dyDescent="0.15"/>
    <row r="259" ht="13" x14ac:dyDescent="0.15"/>
    <row r="260" ht="13" x14ac:dyDescent="0.15"/>
    <row r="261" ht="13" x14ac:dyDescent="0.15"/>
    <row r="262" ht="13" x14ac:dyDescent="0.15"/>
    <row r="263" ht="13" x14ac:dyDescent="0.15"/>
    <row r="264" ht="13" x14ac:dyDescent="0.15"/>
    <row r="265" ht="13" x14ac:dyDescent="0.15"/>
    <row r="266" ht="13" x14ac:dyDescent="0.15"/>
    <row r="267" ht="13" x14ac:dyDescent="0.15"/>
    <row r="268" ht="13" x14ac:dyDescent="0.15"/>
    <row r="269" ht="13" x14ac:dyDescent="0.15"/>
    <row r="270" ht="13" x14ac:dyDescent="0.15"/>
    <row r="271" ht="13" x14ac:dyDescent="0.15"/>
    <row r="27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  <row r="975" ht="13" x14ac:dyDescent="0.15"/>
    <row r="976" ht="13" x14ac:dyDescent="0.15"/>
    <row r="977" ht="13" x14ac:dyDescent="0.15"/>
    <row r="978" ht="13" x14ac:dyDescent="0.15"/>
    <row r="979" ht="13" x14ac:dyDescent="0.15"/>
    <row r="980" ht="13" x14ac:dyDescent="0.15"/>
    <row r="981" ht="13" x14ac:dyDescent="0.15"/>
    <row r="982" ht="13" x14ac:dyDescent="0.15"/>
    <row r="983" ht="13" x14ac:dyDescent="0.15"/>
    <row r="984" ht="13" x14ac:dyDescent="0.15"/>
    <row r="985" ht="13" x14ac:dyDescent="0.15"/>
    <row r="986" ht="13" x14ac:dyDescent="0.15"/>
    <row r="987" ht="13" x14ac:dyDescent="0.15"/>
    <row r="988" ht="13" x14ac:dyDescent="0.15"/>
    <row r="989" ht="13" x14ac:dyDescent="0.15"/>
    <row r="990" ht="13" x14ac:dyDescent="0.15"/>
    <row r="991" ht="13" x14ac:dyDescent="0.15"/>
    <row r="992" ht="13" x14ac:dyDescent="0.15"/>
    <row r="993" ht="13" x14ac:dyDescent="0.15"/>
    <row r="994" ht="13" x14ac:dyDescent="0.15"/>
    <row r="995" ht="13" x14ac:dyDescent="0.15"/>
    <row r="996" ht="13" x14ac:dyDescent="0.15"/>
    <row r="997" ht="13" x14ac:dyDescent="0.15"/>
    <row r="998" ht="13" x14ac:dyDescent="0.15"/>
    <row r="999" ht="13" x14ac:dyDescent="0.15"/>
    <row r="1000" ht="13" x14ac:dyDescent="0.1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outlinePr summaryBelow="0" summaryRight="0"/>
  </sheetPr>
  <dimension ref="A1:AB1000"/>
  <sheetViews>
    <sheetView workbookViewId="0">
      <pane xSplit="3" topLeftCell="D1" activePane="topRight" state="frozen"/>
      <selection pane="topRight" activeCell="E2" sqref="E2"/>
    </sheetView>
  </sheetViews>
  <sheetFormatPr baseColWidth="10" defaultColWidth="12.6640625" defaultRowHeight="15.75" customHeight="1" x14ac:dyDescent="0.15"/>
  <cols>
    <col min="1" max="1" width="4.6640625" customWidth="1"/>
    <col min="2" max="2" width="19.6640625" customWidth="1"/>
    <col min="3" max="3" width="13.6640625" customWidth="1"/>
    <col min="4" max="4" width="2.5" customWidth="1"/>
    <col min="5" max="6" width="12.6640625" customWidth="1"/>
  </cols>
  <sheetData>
    <row r="1" spans="1:28" ht="15.75" customHeight="1" x14ac:dyDescent="0.15">
      <c r="A1" s="97"/>
      <c r="B1" s="97"/>
      <c r="C1" s="98"/>
      <c r="D1" s="97"/>
      <c r="E1" s="97"/>
      <c r="F1" s="98"/>
      <c r="G1" s="98"/>
      <c r="H1" s="98"/>
      <c r="I1" s="98"/>
      <c r="J1" s="98"/>
      <c r="K1" s="97"/>
      <c r="L1" s="98"/>
      <c r="M1" s="98"/>
      <c r="N1" s="97"/>
      <c r="O1" s="98"/>
      <c r="P1" s="98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</row>
    <row r="2" spans="1:28" ht="15.75" customHeight="1" x14ac:dyDescent="0.15">
      <c r="A2" s="97"/>
      <c r="B2" s="97"/>
      <c r="C2" s="98"/>
      <c r="D2" s="97"/>
      <c r="E2" s="97"/>
      <c r="F2" s="98" t="s">
        <v>70</v>
      </c>
      <c r="G2" s="98"/>
      <c r="H2" s="98"/>
      <c r="I2" s="98"/>
      <c r="J2" s="98"/>
      <c r="K2" s="97"/>
      <c r="L2" s="98" t="s">
        <v>71</v>
      </c>
      <c r="M2" s="98"/>
      <c r="N2" s="97"/>
      <c r="O2" s="98" t="s">
        <v>72</v>
      </c>
      <c r="P2" s="98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</row>
    <row r="3" spans="1:28" ht="15.75" customHeight="1" x14ac:dyDescent="0.15">
      <c r="A3" s="97"/>
      <c r="B3" s="97"/>
      <c r="C3" s="98"/>
      <c r="D3" s="97"/>
      <c r="E3" s="97"/>
      <c r="F3" s="98" t="s">
        <v>73</v>
      </c>
      <c r="G3" s="98"/>
      <c r="H3" s="98"/>
      <c r="I3" s="98"/>
      <c r="J3" s="98"/>
      <c r="K3" s="97"/>
      <c r="L3" s="98" t="s">
        <v>74</v>
      </c>
      <c r="M3" s="98"/>
      <c r="N3" s="97"/>
      <c r="O3" s="98" t="s">
        <v>75</v>
      </c>
      <c r="P3" s="98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</row>
    <row r="4" spans="1:28" ht="15.75" customHeight="1" x14ac:dyDescent="0.15">
      <c r="A4" s="97"/>
      <c r="B4" s="97"/>
      <c r="C4" s="98"/>
      <c r="D4" s="97"/>
      <c r="E4" s="97"/>
      <c r="F4" s="98"/>
      <c r="G4" s="98"/>
      <c r="H4" s="98"/>
      <c r="I4" s="98"/>
      <c r="J4" s="98"/>
      <c r="K4" s="97"/>
      <c r="L4" s="98"/>
      <c r="M4" s="98"/>
      <c r="N4" s="97"/>
      <c r="O4" s="98"/>
      <c r="P4" s="98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</row>
    <row r="5" spans="1:28" ht="15.75" customHeight="1" x14ac:dyDescent="0.15">
      <c r="A5" s="97"/>
      <c r="B5" s="97"/>
      <c r="C5" s="98"/>
      <c r="D5" s="97"/>
      <c r="E5" s="97"/>
      <c r="F5" s="98" t="s">
        <v>76</v>
      </c>
      <c r="G5" s="98" t="s">
        <v>77</v>
      </c>
      <c r="H5" s="98" t="s">
        <v>78</v>
      </c>
      <c r="I5" s="98" t="s">
        <v>193</v>
      </c>
      <c r="J5" s="98" t="s">
        <v>194</v>
      </c>
      <c r="K5" s="97"/>
      <c r="L5" s="98" t="s">
        <v>81</v>
      </c>
      <c r="M5" s="98" t="s">
        <v>82</v>
      </c>
      <c r="N5" s="97"/>
      <c r="O5" s="98" t="s">
        <v>83</v>
      </c>
      <c r="P5" s="98" t="s">
        <v>84</v>
      </c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</row>
    <row r="6" spans="1:28" ht="15.75" customHeight="1" x14ac:dyDescent="0.15">
      <c r="A6" s="97"/>
      <c r="B6" s="97" t="s">
        <v>85</v>
      </c>
      <c r="C6" s="98"/>
      <c r="D6" s="97"/>
      <c r="E6" s="97"/>
      <c r="F6" s="99">
        <v>1800</v>
      </c>
      <c r="G6" s="100">
        <v>1800</v>
      </c>
      <c r="H6" s="100">
        <v>1800</v>
      </c>
      <c r="I6" s="100"/>
      <c r="J6" s="101"/>
      <c r="K6" s="97"/>
      <c r="L6" s="99">
        <v>2400</v>
      </c>
      <c r="M6" s="101"/>
      <c r="N6" s="97"/>
      <c r="O6" s="99">
        <v>3500</v>
      </c>
      <c r="P6" s="101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</row>
    <row r="7" spans="1:28" ht="15.75" customHeight="1" x14ac:dyDescent="0.15">
      <c r="A7" s="97"/>
      <c r="B7" s="97"/>
      <c r="C7" s="98"/>
      <c r="D7" s="97"/>
      <c r="E7" s="97"/>
      <c r="F7" s="98"/>
      <c r="G7" s="98"/>
      <c r="H7" s="98"/>
      <c r="I7" s="98"/>
      <c r="J7" s="98"/>
      <c r="K7" s="97"/>
      <c r="L7" s="98"/>
      <c r="M7" s="98"/>
      <c r="N7" s="97"/>
      <c r="O7" s="98"/>
      <c r="P7" s="98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</row>
    <row r="8" spans="1:28" ht="15.75" customHeight="1" x14ac:dyDescent="0.15">
      <c r="A8" s="97"/>
      <c r="B8" s="97" t="s">
        <v>87</v>
      </c>
      <c r="C8" s="98"/>
      <c r="D8" s="97"/>
      <c r="E8" s="97"/>
      <c r="F8" s="99">
        <v>62933.21</v>
      </c>
      <c r="G8" s="100">
        <v>42503.1</v>
      </c>
      <c r="H8" s="100">
        <v>24415.21</v>
      </c>
      <c r="I8" s="100"/>
      <c r="J8" s="101"/>
      <c r="K8" s="97"/>
      <c r="L8" s="99">
        <f>SUM(F8:I8)</f>
        <v>129851.51999999999</v>
      </c>
      <c r="M8" s="101">
        <f>SUM(J8)</f>
        <v>0</v>
      </c>
      <c r="N8" s="97"/>
      <c r="O8" s="99">
        <f>SUM(L8:M8)</f>
        <v>129851.51999999999</v>
      </c>
      <c r="P8" s="101">
        <f>SUM(M8)</f>
        <v>0</v>
      </c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</row>
    <row r="9" spans="1:28" ht="15.75" customHeight="1" x14ac:dyDescent="0.15">
      <c r="A9" s="97"/>
      <c r="B9" s="97"/>
      <c r="C9" s="98"/>
      <c r="D9" s="97"/>
      <c r="E9" s="97"/>
      <c r="F9" s="98"/>
      <c r="G9" s="98"/>
      <c r="H9" s="98"/>
      <c r="I9" s="98"/>
      <c r="J9" s="98"/>
      <c r="K9" s="97"/>
      <c r="L9" s="98"/>
      <c r="M9" s="98"/>
      <c r="N9" s="97"/>
      <c r="O9" s="98"/>
      <c r="P9" s="98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</row>
    <row r="10" spans="1:28" ht="15.75" customHeight="1" x14ac:dyDescent="0.15">
      <c r="A10" s="97"/>
      <c r="B10" s="97" t="s">
        <v>88</v>
      </c>
      <c r="C10" s="98" t="s">
        <v>89</v>
      </c>
      <c r="D10" s="106"/>
      <c r="E10" s="107">
        <v>0</v>
      </c>
      <c r="F10" s="98">
        <f t="shared" ref="F10:J10" si="0">IF(F8 &lt; 50000, 0, 0)</f>
        <v>0</v>
      </c>
      <c r="G10" s="98">
        <f t="shared" si="0"/>
        <v>0</v>
      </c>
      <c r="H10" s="98">
        <f t="shared" si="0"/>
        <v>0</v>
      </c>
      <c r="I10" s="98">
        <f t="shared" si="0"/>
        <v>0</v>
      </c>
      <c r="J10" s="98">
        <f t="shared" si="0"/>
        <v>0</v>
      </c>
      <c r="K10" s="107">
        <v>0</v>
      </c>
      <c r="L10" s="98"/>
      <c r="M10" s="98"/>
      <c r="N10" s="107">
        <v>0</v>
      </c>
      <c r="O10" s="98"/>
      <c r="P10" s="98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</row>
    <row r="11" spans="1:28" ht="15.75" customHeight="1" x14ac:dyDescent="0.15">
      <c r="A11" s="97"/>
      <c r="B11" s="97"/>
      <c r="C11" s="98" t="s">
        <v>90</v>
      </c>
      <c r="D11" s="106"/>
      <c r="E11" s="108">
        <v>0.05</v>
      </c>
      <c r="F11" s="98">
        <f>IF(AND(F8 &gt;= 50000, F8 &lt; 100000), (F8 - 50000) * E11, IF(F8 &gt;= 100000, (99999.99 - 50000) * E11, 0))</f>
        <v>646.66049999999996</v>
      </c>
      <c r="G11" s="98">
        <f>IF(AND(G8 &gt;= 50000, G8 &lt; 100000), (G8 - 50000) * E11, IF(G8 &gt;= 100000, (99999.99 - 50000) * E11, 0))</f>
        <v>0</v>
      </c>
      <c r="H11" s="98">
        <f>IF(AND(H8 &gt;= 50000, H8 &lt; 100000), (H8 - 50000) * E11, IF(H8 &gt;= 100000, (99999.99 - 50000) * E11, 0))</f>
        <v>0</v>
      </c>
      <c r="I11" s="98">
        <f>IF(AND(I8 &gt;= 50000, I8 &lt; 100000), (I8 - 50000) * E11, IF(I8 &gt;= 100000, (99999.99 - 50000) * E11, 0))</f>
        <v>0</v>
      </c>
      <c r="J11" s="98">
        <f>IF(AND(J8 &gt;= 50000, J8 &lt; 100000), (J8 - 50000) * E11, IF(J8 &gt;= 100000, (99999.99 - 50000) * E11, 0))</f>
        <v>0</v>
      </c>
      <c r="K11" s="108">
        <v>0</v>
      </c>
      <c r="L11" s="98">
        <f t="shared" ref="L11:M11" si="1">IF(L8 &lt; 100000, 0, 0)</f>
        <v>0</v>
      </c>
      <c r="M11" s="98">
        <f t="shared" si="1"/>
        <v>0</v>
      </c>
      <c r="N11" s="108">
        <v>0</v>
      </c>
      <c r="O11" s="98"/>
      <c r="P11" s="98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</row>
    <row r="12" spans="1:28" ht="15.75" customHeight="1" x14ac:dyDescent="0.15">
      <c r="A12" s="97"/>
      <c r="B12" s="97"/>
      <c r="C12" s="98" t="s">
        <v>91</v>
      </c>
      <c r="D12" s="106"/>
      <c r="E12" s="108">
        <v>0.05</v>
      </c>
      <c r="F12" s="98">
        <f>IF(AND(F8 &gt;= 100000, F8 &lt; 150000),(F8 - 100000) * E12, IF(F8 &gt;= 150000,(149999.99 - 100000) * E12, 0))</f>
        <v>0</v>
      </c>
      <c r="G12" s="98">
        <f>IF(AND(G8 &gt;= 100000, G8 &lt; 150000),(G8 - 100000) * E12, IF(G8 &gt;= 150000,(149999.99 - 100000) * E12, 0))</f>
        <v>0</v>
      </c>
      <c r="H12" s="98">
        <f>IF(AND(H8 &gt;= 100000, H8 &lt; 150000),(H8 - 100000) * E12, IF(H8 &gt;= 150000,(149999.99 - 100000) * E12, 0))</f>
        <v>0</v>
      </c>
      <c r="I12" s="98">
        <f>IF(AND(I8 &gt;= 100000, I8 &lt; 150000),(I8 - 100000) * E12, IF(I8 &gt;= 150000,(149999.99 - 100000) * E12, 0))</f>
        <v>0</v>
      </c>
      <c r="J12" s="98">
        <f>IF(AND(J8 &gt;= 100000, J8 &lt; 150000),(J8 - 100000) * E12, IF(J8 &gt;= 150000,(149999.99 - 100000) * E12, 0))</f>
        <v>0</v>
      </c>
      <c r="K12" s="108">
        <v>0.03</v>
      </c>
      <c r="L12" s="98">
        <f>IF(AND(L8 &gt;= 100000, L8 &lt; 150000), (L8 - 100000) * K12, IF(L8 &gt;= 100000, (149999.99 - 100000) * K12, 0))</f>
        <v>895.54559999999969</v>
      </c>
      <c r="M12" s="98">
        <f>IF(AND(M8 &gt;= 100000, M8 &lt; 150000), (M8 - 100000) * K12, IF(M8 &gt;= 100000, (149999.99 - 100000) * K12, 0))</f>
        <v>0</v>
      </c>
      <c r="N12" s="108">
        <v>0</v>
      </c>
      <c r="O12" s="98"/>
      <c r="P12" s="98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</row>
    <row r="13" spans="1:28" ht="15.75" customHeight="1" x14ac:dyDescent="0.15">
      <c r="A13" s="97"/>
      <c r="B13" s="97"/>
      <c r="C13" s="98" t="s">
        <v>92</v>
      </c>
      <c r="D13" s="106"/>
      <c r="E13" s="108">
        <v>0.06</v>
      </c>
      <c r="F13" s="98">
        <f>IF(AND(F8&gt;= 150000, F8 &lt; 200000),(F8 - 150000) * E13, IF(F8 &gt;= 200000,(199999.99 - 150000) * E13, 0))</f>
        <v>0</v>
      </c>
      <c r="G13" s="98">
        <f>IF(AND(G8&gt;= 150000, G8 &lt; 200000),(G8 - 150000) * E13, IF(G8 &gt;= 200000,(199999.99 - 150000) * E13, 0))</f>
        <v>0</v>
      </c>
      <c r="H13" s="98">
        <f>IF(AND(H8&gt;= 150000, H8 &lt; 200000),(H8 - 150000) * E13, IF(H8 &gt;= 200000,(199999.99 - 150000) * E13, 0))</f>
        <v>0</v>
      </c>
      <c r="I13" s="98">
        <f>IF(AND(I8&gt;= 150000, I8 &lt; 200000),(I8 - 150000) * E13, IF(I8 &gt;= 200000,(199999.99 - 150000) * E13, 0))</f>
        <v>0</v>
      </c>
      <c r="J13" s="98">
        <f>IF(AND(J8&gt;= 150000, J8 &lt; 200000),(J8 - 150000) * E13, IF(J8 &gt;= 200000,(199999.99 - 150000) * E13, 0))</f>
        <v>0</v>
      </c>
      <c r="K13" s="108">
        <v>0.03</v>
      </c>
      <c r="L13" s="98">
        <f>IF(AND(L8 &gt;= 150000, L8 &lt; 200000), (L8 - 150000) * K13, IF(L8 &gt;= 150000, (199999.99 - 150000) * K13, 0))</f>
        <v>0</v>
      </c>
      <c r="M13" s="98">
        <f>IF(AND(M8 &gt;= 150000, M8 &lt; 200000), (M8 - 150000) * K13, IF(M8 &gt;= 150000, (199999.99 - 150000) * K13, 0))</f>
        <v>0</v>
      </c>
      <c r="N13" s="108">
        <v>0</v>
      </c>
      <c r="O13" s="109">
        <f t="shared" ref="O13:P13" si="2">IF(O8 &lt; 200000, 0, 0)</f>
        <v>0</v>
      </c>
      <c r="P13" s="109">
        <f t="shared" si="2"/>
        <v>0</v>
      </c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</row>
    <row r="14" spans="1:28" ht="15.75" customHeight="1" x14ac:dyDescent="0.15">
      <c r="A14" s="97"/>
      <c r="B14" s="97"/>
      <c r="C14" s="98" t="s">
        <v>93</v>
      </c>
      <c r="D14" s="106"/>
      <c r="E14" s="108">
        <v>0.06</v>
      </c>
      <c r="F14" s="98">
        <f>IF(AND(F8 &gt;= 200000, F8 &lt; 250000),(F8 - 200000) * E14, IF(F8 &gt;= 250000,(249999.99 - 200000) * E14, 0))</f>
        <v>0</v>
      </c>
      <c r="G14" s="98">
        <f>IF(AND(G8 &gt;= 200000, G8 &lt; 250000),(G8 - 200000) * E14, IF(G8 &gt;= 250000,(249999.99 - 200000) * E14, 0))</f>
        <v>0</v>
      </c>
      <c r="H14" s="98">
        <f>IF(AND(H8 &gt;= 200000, H8 &lt; 250000),(H8 - 200000) * E14, IF(H8 &gt;= 250000,(249999.99 - 200000) * E14, 0))</f>
        <v>0</v>
      </c>
      <c r="I14" s="98">
        <f>IF(AND(I8 &gt;= 200000, I8 &lt; 250000),(I8 - 200000) * E14, IF(I8 &gt;= 250000,(249999.99 - 200000) * E14, 0))</f>
        <v>0</v>
      </c>
      <c r="J14" s="98">
        <f>IF(AND(J8 &gt;= 200000, J8 &lt; 250000),(J8 - 200000) * E14, IF(J8 &gt;= 250000,(249999.99 - 200000) * E14, 0))</f>
        <v>0</v>
      </c>
      <c r="K14" s="108">
        <v>0.04</v>
      </c>
      <c r="L14" s="98">
        <f>IF(AND(L8 &gt;= 200000, L8 &lt; 250000), (L8 - 200000) * K14, IF(L8 &gt;= 200000, (249999.99 - 200000) * K14, 0))</f>
        <v>0</v>
      </c>
      <c r="M14" s="98">
        <f>IF(AND(M8 &gt;= 200000, M8 &lt; 250000), (M8 - 200000) * K14, IF(M8 &gt;= 200000, (249999.99 - 200000) * K14, 0))</f>
        <v>0</v>
      </c>
      <c r="N14" s="108">
        <v>0.01</v>
      </c>
      <c r="O14" s="109">
        <f>IF(AND(O8 &gt;= 200000, O8 &lt; 250000), (O8 - 200000) * N14, IF(O8 &gt;= 200000, (249999.99 - 200000) * N14, 0))</f>
        <v>0</v>
      </c>
      <c r="P14" s="109">
        <f>IF(AND(P8 &gt;= 200000, P8 &lt; 250000), (P8 - 200000) * N14, IF(P8 &gt;= 200000, (249999.99 - 200000) * N14, 0))</f>
        <v>0</v>
      </c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</row>
    <row r="15" spans="1:28" ht="15.75" customHeight="1" x14ac:dyDescent="0.15">
      <c r="A15" s="97"/>
      <c r="B15" s="97"/>
      <c r="C15" s="98" t="s">
        <v>94</v>
      </c>
      <c r="D15" s="106"/>
      <c r="E15" s="108">
        <v>7.0000000000000007E-2</v>
      </c>
      <c r="F15" s="98">
        <f>IF(AND(F8 &gt;= 250000, F8 &lt; 300000),(F8 - 250000) * E15, IF(F8 &gt;= 300000,(299999.99 - 250000) * E15, 0))</f>
        <v>0</v>
      </c>
      <c r="G15" s="98">
        <f>IF(AND(G8 &gt;= 250000, G8 &lt; 300000),(G8 - 250000) * E15, IF(G8 &gt;= 300000,(299999.99 - 250000) * E15, 0))</f>
        <v>0</v>
      </c>
      <c r="H15" s="98">
        <f>IF(AND(H8 &gt;= 250000, H8 &lt; 300000),(H8 - 250000) * E15, IF(H8 &gt;= 300000,(299999.99 - 250000) * E15, 0))</f>
        <v>0</v>
      </c>
      <c r="I15" s="98">
        <f>IF(AND(I8 &gt;= 250000, I8 &lt; 300000),(I8 - 250000) * E15, IF(I8 &gt;= 300000,(299999.99 - 250000) * E15, 0))</f>
        <v>0</v>
      </c>
      <c r="J15" s="98">
        <f>IF(AND(J8 &gt;= 250000, J8 &lt; 300000),(J8 - 250000) * E15, IF(J8 &gt;= 300000,(299999.99 - 250000) * E15, 0))</f>
        <v>0</v>
      </c>
      <c r="K15" s="108">
        <v>0.04</v>
      </c>
      <c r="L15" s="98">
        <f>IF(AND(L8 &gt;= 250000, L8 &lt; 300000), (L8 - 250000) * K15, IF(L8 &gt;= 250000, (299999.99 - 250000) * K15, 0))</f>
        <v>0</v>
      </c>
      <c r="M15" s="98">
        <f>IF(AND(M8 &gt;= 250000, M8 &lt; 300000), (M8 - 250000) * K15, IF(M8 &gt;= 250000, (299999.99 - 250000) * K15, 0))</f>
        <v>0</v>
      </c>
      <c r="N15" s="108">
        <v>0.01</v>
      </c>
      <c r="O15" s="109">
        <f>IF(AND(O8 &gt;= 250000, O8 &lt; 300000), (O8 - 250000) * N15, IF(O8 &gt;= 250000, (299999.99 - 250000) * N15, 0))</f>
        <v>0</v>
      </c>
      <c r="P15" s="109">
        <f>IF(AND(P8 &gt;= 250000, P8 &lt; 300000), (P8 - 250000) * N15, IF(P8 &gt;= 250000, (299999.99 - 250000) * N15, 0))</f>
        <v>0</v>
      </c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</row>
    <row r="16" spans="1:28" ht="15.75" customHeight="1" x14ac:dyDescent="0.15">
      <c r="A16" s="97"/>
      <c r="B16" s="97"/>
      <c r="C16" s="98" t="s">
        <v>95</v>
      </c>
      <c r="D16" s="106"/>
      <c r="E16" s="108">
        <v>0.08</v>
      </c>
      <c r="F16" s="98">
        <f>IF(AND(F8 &gt;= 300000, F8 &lt; 400000),(F8 - 300000) * E16, IF(F8 &gt;= 400000,(399999.99 - 300000) * E16, 0))</f>
        <v>0</v>
      </c>
      <c r="G16" s="98">
        <f>IF(AND(G8 &gt;= 300000, G8 &lt; 400000),(G8 - 300000) * E16, IF(G8 &gt;= 400000,(399999.99 - 300000) * E16, 0))</f>
        <v>0</v>
      </c>
      <c r="H16" s="98">
        <f>IF(AND(H8 &gt;= 300000, H8 &lt; 400000),(H8 - 300000) * E16, IF(H8 &gt;= 400000,(399999.99 - 300000) * E16, 0))</f>
        <v>0</v>
      </c>
      <c r="I16" s="98">
        <f>IF(AND(I8 &gt;= 300000, I8 &lt; 400000),(I8 - 300000) * E16, IF(I8 &gt;= 400000,(399999.99 - 300000) * E16, 0))</f>
        <v>0</v>
      </c>
      <c r="J16" s="98">
        <f>IF(AND(J8 &gt;= 300000, J8 &lt; 400000),(J8 - 300000) * E16, IF(J8 &gt;= 400000,(399999.99 - 300000) * E16, 0))</f>
        <v>0</v>
      </c>
      <c r="K16" s="108">
        <v>0.05</v>
      </c>
      <c r="L16" s="98">
        <f>IF(AND(L8 &gt;= 300000, L8 &lt; 400000), (L8 - 300000) * K16, IF(L8 &gt;= 300000, (399999.99 - 300000) * K16, 0))</f>
        <v>0</v>
      </c>
      <c r="M16" s="98">
        <f>IF(AND(M8 &gt;= 300000, M8 &lt; 400000), (M8 - 300000) * K16, IF(M8 &gt;= 300000, (399999.99 - 300000) * K16, 0))</f>
        <v>0</v>
      </c>
      <c r="N16" s="108">
        <v>0.01</v>
      </c>
      <c r="O16" s="109">
        <f>IF(AND(O8 &gt;= 300000, O8 &lt; 400000), (O8 - 300000) * N16, IF(O8 &gt;= 300000, (399999.99 - 300000) * N16, 0))</f>
        <v>0</v>
      </c>
      <c r="P16" s="109">
        <f>IF(AND(P8 &gt;= 300000, P8 &lt; 400000), (P8 - 300000) * N16, IF(P8 &gt;= 300000, (399999.99 - 300000) * N16, 0))</f>
        <v>0</v>
      </c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</row>
    <row r="17" spans="1:28" ht="15.75" customHeight="1" x14ac:dyDescent="0.15">
      <c r="A17" s="97"/>
      <c r="B17" s="97"/>
      <c r="C17" s="98" t="s">
        <v>96</v>
      </c>
      <c r="D17" s="106"/>
      <c r="E17" s="108">
        <v>0.09</v>
      </c>
      <c r="F17" s="98">
        <f>IF(AND(F8 &gt;= 400000, F8 &lt; 500000),(F8 - 400000) * E17, IF(F8 &gt;= 500000,(499999.99 - 400000) * E17, 0))</f>
        <v>0</v>
      </c>
      <c r="G17" s="98">
        <f>IF(AND(G8 &gt;= 400000, G8 &lt; 500000),(G8 - 400000) * E17, IF(G8 &gt;= 500000,(499999.99 - 400000) * E17, 0))</f>
        <v>0</v>
      </c>
      <c r="H17" s="98">
        <f>IF(AND(H8 &gt;= 400000, H8 &lt; 500000),(H8 - 400000) * E17, IF(H8 &gt;= 500000,(499999.99 - 400000) * E17, 0))</f>
        <v>0</v>
      </c>
      <c r="I17" s="98">
        <f>IF(AND(I8 &gt;= 400000, I8 &lt; 500000),(I8 - 400000) * E17, IF(I8 &gt;= 500000,(499999.99 - 400000) * E17, 0))</f>
        <v>0</v>
      </c>
      <c r="J17" s="98">
        <f>IF(AND(J8 &gt;= 400000, J8 &lt; 500000),(J8 - 400000) * E17, IF(J8 &gt;= 500000,(499999.99 - 400000) * E17, 0))</f>
        <v>0</v>
      </c>
      <c r="K17" s="108">
        <v>0.05</v>
      </c>
      <c r="L17" s="98">
        <f>IF(AND(L8 &gt;= 400000, L8 &lt; 500000), (L8 - 400000) * K17, IF(L8 &gt;= 400000, (499999.99 - 400000) * K17, 0))</f>
        <v>0</v>
      </c>
      <c r="M17" s="98">
        <f>IF(AND(M8 &gt;= 400000, M8 &lt; 500000), (M8 - 400000) * K17, IF(M8 &gt;= 400000, (499999.99 - 400000) * K17, 0))</f>
        <v>0</v>
      </c>
      <c r="N17" s="108">
        <v>0.01</v>
      </c>
      <c r="O17" s="109">
        <f>IF(AND(O8 &gt;= 400000, O8 &lt; 500000), (O8 - 400000) * N17, IF(O8 &gt;= 400000, (499999.99 - 400000) * N17, 0))</f>
        <v>0</v>
      </c>
      <c r="P17" s="109">
        <f>IF(AND(P8 &gt;= 400000, P8 &lt; 500000), (P8 - 400000) * N17, IF(P8 &gt;= 400000, (499999.99 - 400000) * N17, 0))</f>
        <v>0</v>
      </c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</row>
    <row r="18" spans="1:28" ht="15.75" customHeight="1" x14ac:dyDescent="0.15">
      <c r="A18" s="97"/>
      <c r="B18" s="97"/>
      <c r="C18" s="98" t="s">
        <v>97</v>
      </c>
      <c r="D18" s="106"/>
      <c r="E18" s="108">
        <v>0.1</v>
      </c>
      <c r="F18" s="98"/>
      <c r="G18" s="98"/>
      <c r="H18" s="98"/>
      <c r="I18" s="98"/>
      <c r="J18" s="98"/>
      <c r="K18" s="108">
        <v>0.06</v>
      </c>
      <c r="L18" s="98">
        <f>IF(AND(L8 &gt;= 500000, L8 &lt; 600000), (L8 - 500000) * K18, IF(L8 &gt;= 500000, (599999.99 - 500000) * K18, 0))</f>
        <v>0</v>
      </c>
      <c r="M18" s="98">
        <f>IF(AND(M8 &gt;= 500000, M8 &lt; 600000), (M8 - 500000) * K18, IF(M8 &gt;= 500000, (599999.99 - 500000) * K18, 0))</f>
        <v>0</v>
      </c>
      <c r="N18" s="108">
        <v>0.02</v>
      </c>
      <c r="O18" s="109">
        <f>IF(AND(O8 &gt;= 500000, O8 &lt; 600000), (O8 - 500000) * N18, IF(O8 &gt;= 500000, (599999.99 - 500000) * N18, 0))</f>
        <v>0</v>
      </c>
      <c r="P18" s="109">
        <f>IF(AND(P8 &gt;= 500000, P8 &lt; 600000), (P8 - 500000) * N18, IF(P8 &gt;= 500000, (599999.99 - 500000) * N18, 0))</f>
        <v>0</v>
      </c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</row>
    <row r="19" spans="1:28" ht="15.75" customHeight="1" x14ac:dyDescent="0.15">
      <c r="A19" s="97"/>
      <c r="B19" s="97"/>
      <c r="C19" s="98" t="s">
        <v>98</v>
      </c>
      <c r="D19" s="106"/>
      <c r="E19" s="108">
        <v>0.11</v>
      </c>
      <c r="F19" s="98"/>
      <c r="G19" s="98"/>
      <c r="H19" s="98"/>
      <c r="I19" s="98"/>
      <c r="J19" s="98"/>
      <c r="K19" s="108">
        <v>0.06</v>
      </c>
      <c r="L19" s="98">
        <f>IF(AND(L8 &gt;= 600000, L8 &lt; 700000), (L8 - 600000) * K19, IF(L8 &gt;= 600000, (699999.99 - 600000) * K19, 0))</f>
        <v>0</v>
      </c>
      <c r="M19" s="98">
        <f>IF(AND(M8 &gt;= 600000, M8 &lt; 700000), (M8 - 600000) * K19, IF(M8 &gt;= 600000, (699999.99 - 600000) * K19, 0))</f>
        <v>0</v>
      </c>
      <c r="N19" s="108">
        <v>0.02</v>
      </c>
      <c r="O19" s="109">
        <f>IF(AND(O8 &gt;= 600000, O8 &lt; 700000), (O8 - 600000) * N19, IF(O8 &gt;= 600000, (699999.99 - 600000) * N19, 0))</f>
        <v>0</v>
      </c>
      <c r="P19" s="109">
        <f>IF(AND(P8 &gt;= 600000, P8 &lt; 700000), (P8 - 600000) * N19, IF(P8 &gt;= 600000, (699999.99 - 600000) * N19, 0))</f>
        <v>0</v>
      </c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</row>
    <row r="20" spans="1:28" ht="15.75" customHeight="1" x14ac:dyDescent="0.15">
      <c r="A20" s="97"/>
      <c r="B20" s="97"/>
      <c r="C20" s="98" t="s">
        <v>99</v>
      </c>
      <c r="D20" s="106"/>
      <c r="E20" s="108">
        <v>0.12</v>
      </c>
      <c r="F20" s="98"/>
      <c r="G20" s="98"/>
      <c r="H20" s="98"/>
      <c r="I20" s="98"/>
      <c r="J20" s="98"/>
      <c r="K20" s="108">
        <v>7.0000000000000007E-2</v>
      </c>
      <c r="L20" s="98">
        <f>IF(AND(L8 &gt;= 700000, L8 &lt; 800000), (L8 - 700000) * K20, IF(L8 &gt;= 700000, (799999.99 - 700000) * K20, 0))</f>
        <v>0</v>
      </c>
      <c r="M20" s="98">
        <f>IF(AND(M8 &gt;= 700000, M8 &lt; 800000), (M8 - 700000) * K20, IF(M8 &gt;= 700000, (799999.99 - 700000) * K20, 0))</f>
        <v>0</v>
      </c>
      <c r="N20" s="108">
        <v>0.02</v>
      </c>
      <c r="O20" s="109">
        <f>IF(AND(O8 &gt;= 700000, O8 &lt; 800000), (O8 - 700000) * N20, IF(O8 &gt;= 700000, (799999.99 - 700000) * N20, 0))</f>
        <v>0</v>
      </c>
      <c r="P20" s="109">
        <f>IF(AND(P8 &gt;= 700000, P8 &lt; 800000), (P8 - 700000) * N20, IF(P8 &gt;= 700000, (799999.99 - 700000) * N20, 0))</f>
        <v>0</v>
      </c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</row>
    <row r="21" spans="1:28" ht="15.75" customHeight="1" x14ac:dyDescent="0.15">
      <c r="A21" s="97"/>
      <c r="B21" s="97"/>
      <c r="C21" s="98" t="s">
        <v>100</v>
      </c>
      <c r="D21" s="106"/>
      <c r="E21" s="108">
        <v>0.13</v>
      </c>
      <c r="F21" s="98"/>
      <c r="G21" s="98"/>
      <c r="H21" s="98"/>
      <c r="I21" s="98"/>
      <c r="J21" s="98"/>
      <c r="K21" s="108">
        <v>7.0000000000000007E-2</v>
      </c>
      <c r="L21" s="98">
        <f>IF(AND(L8 &gt;= 800000, L8 &lt; 900000), (L8 - 800000) * K21, IF(L8 &gt;= 800000, (899999.99 - 800000) * K21, 0))</f>
        <v>0</v>
      </c>
      <c r="M21" s="98">
        <f>IF(AND(M8 &gt;= 800000, M8 &lt; 900000), (M8 - 800000) * K21, IF(M8 &gt;= 800000, (899999.99 - 800000) * K21, 0))</f>
        <v>0</v>
      </c>
      <c r="N21" s="108">
        <v>0.02</v>
      </c>
      <c r="O21" s="109">
        <f>IF(AND(O8 &gt;= 800000, O8 &lt; 900000), (O8 - 800000) * N21, IF(O8 &gt;= 800000, (899999.99 - 800000) * N21, 0))</f>
        <v>0</v>
      </c>
      <c r="P21" s="109">
        <f>IF(AND(P8 &gt;= 800000, P8 &lt; 900000), (P8 - 800000) * N21, IF(P8 &gt;= 800000, (899999.99 - 800000) * N21, 0))</f>
        <v>0</v>
      </c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</row>
    <row r="22" spans="1:28" ht="15.75" customHeight="1" x14ac:dyDescent="0.15">
      <c r="A22" s="97"/>
      <c r="B22" s="97"/>
      <c r="C22" s="98" t="s">
        <v>101</v>
      </c>
      <c r="D22" s="106"/>
      <c r="E22" s="108">
        <v>0.14000000000000001</v>
      </c>
      <c r="F22" s="98"/>
      <c r="G22" s="98"/>
      <c r="H22" s="98"/>
      <c r="I22" s="98"/>
      <c r="J22" s="98"/>
      <c r="K22" s="108">
        <v>7.0000000000000007E-2</v>
      </c>
      <c r="L22" s="98">
        <f>IF(AND(L8 &gt;= 900000, L8 &lt; 1000000), (L8 - 900000) * K22, IF(L8 &gt;= 900000, (999999.99 - 900000) * K22, 0))</f>
        <v>0</v>
      </c>
      <c r="M22" s="98">
        <f>IF(AND(M8 &gt;= 900000, M8 &lt; 1000000), (M8 - 900000) * K22, IF(M8 &gt;= 900000, (999999.99 - 900000) * K22, 0))</f>
        <v>0</v>
      </c>
      <c r="N22" s="108">
        <v>0.02</v>
      </c>
      <c r="O22" s="109">
        <f>IF(AND(O8 &gt;= 900000, O8 &lt; 1000000), (O8 - 900000) * N22, IF(O8 &gt;= 900000, (999999.99 - 900000) * N22, 0))</f>
        <v>0</v>
      </c>
      <c r="P22" s="109">
        <f>IF(AND(P8 &gt;= 900000, P8 &lt; 1000000), (P8 - 900000) * N22, IF(P8 &gt;= 900000, (999999.99 - 900000) * N22, 0))</f>
        <v>0</v>
      </c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</row>
    <row r="23" spans="1:28" ht="15.75" customHeight="1" x14ac:dyDescent="0.15">
      <c r="A23" s="97"/>
      <c r="B23" s="97"/>
      <c r="C23" s="98" t="s">
        <v>102</v>
      </c>
      <c r="D23" s="106"/>
      <c r="E23" s="108">
        <v>0.15</v>
      </c>
      <c r="F23" s="98"/>
      <c r="G23" s="98"/>
      <c r="H23" s="98"/>
      <c r="I23" s="98"/>
      <c r="J23" s="98"/>
      <c r="K23" s="108">
        <v>0.08</v>
      </c>
      <c r="L23" s="98">
        <f>IF(AND(L8 &gt;= 1000000, L8 &lt; 2000000), (L8 - 1000000) * K23, IF(L8 &gt;= 1000000, (1999999.99 - 1000000) * K23, 0))</f>
        <v>0</v>
      </c>
      <c r="M23" s="98">
        <f>IF(AND(M8 &gt;= 1000000, M8 &lt; 2000000), (M8 - 1000000) * K23, IF(M8 &gt;= 1000000, (1999999.99 - 1000000) * K23, 0))</f>
        <v>0</v>
      </c>
      <c r="N23" s="108">
        <v>0.03</v>
      </c>
      <c r="O23" s="109">
        <f>IF(AND(O8 &gt;= 1000000, O8 &lt; 2000000), (O8 - 1000000) * N23, IF(O8 &gt;= 1000000, (1999999.99 - 1000000) * N23, 0))</f>
        <v>0</v>
      </c>
      <c r="P23" s="109">
        <f>IF(AND(P8 &gt;= 1000000, P8 &lt; 2000000), (P8 - 1000000) * N23, IF(P8 &gt;= 1000000, (1999999.99 - 1000000) * N23, 0))</f>
        <v>0</v>
      </c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</row>
    <row r="24" spans="1:28" ht="15.75" customHeight="1" x14ac:dyDescent="0.15">
      <c r="A24" s="97"/>
      <c r="B24" s="97"/>
      <c r="C24" s="98" t="s">
        <v>103</v>
      </c>
      <c r="D24" s="106"/>
      <c r="E24" s="108">
        <v>0.15</v>
      </c>
      <c r="F24" s="98"/>
      <c r="G24" s="98"/>
      <c r="H24" s="98"/>
      <c r="I24" s="98"/>
      <c r="J24" s="98"/>
      <c r="K24" s="108">
        <v>0.08</v>
      </c>
      <c r="L24" s="98"/>
      <c r="M24" s="98"/>
      <c r="N24" s="108">
        <v>0.03</v>
      </c>
      <c r="O24" s="109">
        <f>IF(AND(O8 &gt;= 2000000, O8 &lt; 3000000), (O8 - 2000000) * N24, IF(O8 &gt;= 2000000, (2999999.99 - 2000000) * N24, 0))</f>
        <v>0</v>
      </c>
      <c r="P24" s="109">
        <f>IF(AND(P8 &gt;= 2000000, P8 &lt; 3000000), (P8 - 2000000) * N24, IF(P8 &gt;= 2000000, (2999999.99 - 2000000) * N24, 0))</f>
        <v>0</v>
      </c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</row>
    <row r="25" spans="1:28" ht="15.75" customHeight="1" x14ac:dyDescent="0.15">
      <c r="A25" s="97"/>
      <c r="B25" s="97"/>
      <c r="C25" s="98" t="s">
        <v>104</v>
      </c>
      <c r="D25" s="106"/>
      <c r="E25" s="110">
        <v>0.15</v>
      </c>
      <c r="F25" s="98"/>
      <c r="G25" s="98"/>
      <c r="H25" s="98"/>
      <c r="I25" s="98"/>
      <c r="J25" s="98"/>
      <c r="K25" s="110">
        <v>0.08</v>
      </c>
      <c r="L25" s="98"/>
      <c r="M25" s="98"/>
      <c r="N25" s="110">
        <v>0.03</v>
      </c>
      <c r="O25" s="109">
        <f>IF(AND(O8 &gt;= 3000000, O8 &lt; 4000000), (O8 - 3000000) * N25, IF(O8 &gt;= 3000000, (3999999.99 - 3000000) * N25, 0))</f>
        <v>0</v>
      </c>
      <c r="P25" s="109">
        <f>IF(AND(P8 &gt;= 3000000, P8 &lt; 4000000), (P8 - 3000000) * N25, IF(P8 &gt;= 3000000, (3999999.99 - 3000000) * N25, 0))</f>
        <v>0</v>
      </c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</row>
    <row r="26" spans="1:28" ht="15.75" customHeight="1" x14ac:dyDescent="0.15">
      <c r="A26" s="97"/>
      <c r="B26" s="97"/>
      <c r="C26" s="98"/>
      <c r="D26" s="97"/>
      <c r="E26" s="97"/>
      <c r="F26" s="98"/>
      <c r="G26" s="98"/>
      <c r="H26" s="98"/>
      <c r="I26" s="98"/>
      <c r="J26" s="98"/>
      <c r="K26" s="97"/>
      <c r="L26" s="98"/>
      <c r="M26" s="98"/>
      <c r="N26" s="97"/>
      <c r="O26" s="98"/>
      <c r="P26" s="98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</row>
    <row r="27" spans="1:28" ht="15.75" customHeight="1" x14ac:dyDescent="0.15">
      <c r="A27" s="97"/>
      <c r="B27" s="97" t="s">
        <v>128</v>
      </c>
      <c r="C27" s="98"/>
      <c r="D27" s="97"/>
      <c r="E27" s="97"/>
      <c r="F27" s="98">
        <f t="shared" ref="F27:J27" si="3">SUM(F10:F25)</f>
        <v>646.66049999999996</v>
      </c>
      <c r="G27" s="98">
        <f t="shared" si="3"/>
        <v>0</v>
      </c>
      <c r="H27" s="98">
        <f t="shared" si="3"/>
        <v>0</v>
      </c>
      <c r="I27" s="98">
        <f t="shared" si="3"/>
        <v>0</v>
      </c>
      <c r="J27" s="98">
        <f t="shared" si="3"/>
        <v>0</v>
      </c>
      <c r="K27" s="98"/>
      <c r="L27" s="98">
        <f t="shared" ref="L27:M27" si="4">SUM(L10:L25)</f>
        <v>895.54559999999969</v>
      </c>
      <c r="M27" s="98">
        <f t="shared" si="4"/>
        <v>0</v>
      </c>
      <c r="N27" s="98"/>
      <c r="O27" s="98">
        <f t="shared" ref="O27:P27" si="5">SUM(O10:O25)</f>
        <v>0</v>
      </c>
      <c r="P27" s="98">
        <f t="shared" si="5"/>
        <v>0</v>
      </c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</row>
    <row r="28" spans="1:28" ht="15.75" customHeight="1" x14ac:dyDescent="0.15">
      <c r="A28" s="97"/>
      <c r="B28" s="97" t="s">
        <v>226</v>
      </c>
      <c r="C28" s="98"/>
      <c r="D28" s="97"/>
      <c r="E28" s="97"/>
      <c r="F28" s="98">
        <f t="shared" ref="F28:J28" si="6">SUM(F27*11.7%)</f>
        <v>75.659278499999985</v>
      </c>
      <c r="G28" s="98">
        <f t="shared" si="6"/>
        <v>0</v>
      </c>
      <c r="H28" s="98">
        <f t="shared" si="6"/>
        <v>0</v>
      </c>
      <c r="I28" s="98">
        <f t="shared" si="6"/>
        <v>0</v>
      </c>
      <c r="J28" s="98">
        <f t="shared" si="6"/>
        <v>0</v>
      </c>
      <c r="K28" s="98"/>
      <c r="L28" s="98">
        <f t="shared" ref="L28:M28" si="7">SUM(L27*11.7%)</f>
        <v>104.77883519999996</v>
      </c>
      <c r="M28" s="98">
        <f t="shared" si="7"/>
        <v>0</v>
      </c>
      <c r="N28" s="98"/>
      <c r="O28" s="98">
        <f t="shared" ref="O28:P28" si="8">SUM(O27*11.7%)</f>
        <v>0</v>
      </c>
      <c r="P28" s="98">
        <f t="shared" si="8"/>
        <v>0</v>
      </c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</row>
    <row r="29" spans="1:28" ht="15.75" customHeight="1" x14ac:dyDescent="0.15">
      <c r="A29" s="97"/>
      <c r="B29" s="97" t="s">
        <v>171</v>
      </c>
      <c r="C29" s="98"/>
      <c r="D29" s="97"/>
      <c r="E29" s="97"/>
      <c r="F29" s="98">
        <f t="shared" ref="F29:J29" si="9">SUM(F27-F28)</f>
        <v>571.00122149999993</v>
      </c>
      <c r="G29" s="98">
        <f t="shared" si="9"/>
        <v>0</v>
      </c>
      <c r="H29" s="98">
        <f t="shared" si="9"/>
        <v>0</v>
      </c>
      <c r="I29" s="98">
        <f t="shared" si="9"/>
        <v>0</v>
      </c>
      <c r="J29" s="98">
        <f t="shared" si="9"/>
        <v>0</v>
      </c>
      <c r="K29" s="98"/>
      <c r="L29" s="98">
        <f t="shared" ref="L29:M29" si="10">SUM(L27-L28)</f>
        <v>790.76676479999969</v>
      </c>
      <c r="M29" s="98">
        <f t="shared" si="10"/>
        <v>0</v>
      </c>
      <c r="N29" s="98"/>
      <c r="O29" s="98">
        <f t="shared" ref="O29:P29" si="11">SUM(O27-O28)</f>
        <v>0</v>
      </c>
      <c r="P29" s="98">
        <f t="shared" si="11"/>
        <v>0</v>
      </c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</row>
    <row r="30" spans="1:28" ht="15.75" customHeight="1" x14ac:dyDescent="0.15">
      <c r="A30" s="97"/>
      <c r="B30" s="97"/>
      <c r="C30" s="98"/>
      <c r="D30" s="97"/>
      <c r="E30" s="97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</row>
    <row r="31" spans="1:28" ht="15.75" customHeight="1" x14ac:dyDescent="0.15">
      <c r="A31" s="97"/>
      <c r="B31" s="97" t="s">
        <v>172</v>
      </c>
      <c r="C31" s="98"/>
      <c r="D31" s="97"/>
      <c r="E31" s="97"/>
      <c r="F31" s="98">
        <f t="shared" ref="F31:J31" si="12">SUM(F6)</f>
        <v>1800</v>
      </c>
      <c r="G31" s="98">
        <f t="shared" si="12"/>
        <v>1800</v>
      </c>
      <c r="H31" s="98">
        <f t="shared" si="12"/>
        <v>1800</v>
      </c>
      <c r="I31" s="98">
        <f t="shared" si="12"/>
        <v>0</v>
      </c>
      <c r="J31" s="98">
        <f t="shared" si="12"/>
        <v>0</v>
      </c>
      <c r="K31" s="98"/>
      <c r="L31" s="98">
        <f t="shared" ref="L31:M31" si="13">SUM(L6)</f>
        <v>2400</v>
      </c>
      <c r="M31" s="98">
        <f t="shared" si="13"/>
        <v>0</v>
      </c>
      <c r="N31" s="98"/>
      <c r="O31" s="98">
        <f>SUM(O6)</f>
        <v>3500</v>
      </c>
      <c r="P31" s="98">
        <f>SUM(P10:P25)+P6</f>
        <v>0</v>
      </c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</row>
    <row r="32" spans="1:28" ht="15.75" customHeight="1" x14ac:dyDescent="0.15">
      <c r="A32" s="97"/>
      <c r="B32" s="97" t="s">
        <v>208</v>
      </c>
      <c r="C32" s="98"/>
      <c r="D32" s="97"/>
      <c r="E32" s="97"/>
      <c r="F32" s="98">
        <f t="shared" ref="F32:J32" si="14">SUM(F31*14.77%)</f>
        <v>265.86</v>
      </c>
      <c r="G32" s="98">
        <f t="shared" si="14"/>
        <v>265.86</v>
      </c>
      <c r="H32" s="98">
        <f t="shared" si="14"/>
        <v>265.86</v>
      </c>
      <c r="I32" s="98">
        <f t="shared" si="14"/>
        <v>0</v>
      </c>
      <c r="J32" s="98">
        <f t="shared" si="14"/>
        <v>0</v>
      </c>
      <c r="K32" s="98"/>
      <c r="L32" s="98">
        <f t="shared" ref="L32:M32" si="15">SUM(L31*14.77%)</f>
        <v>354.48</v>
      </c>
      <c r="M32" s="98">
        <f t="shared" si="15"/>
        <v>0</v>
      </c>
      <c r="N32" s="98"/>
      <c r="O32" s="98">
        <f t="shared" ref="O32:P32" si="16">SUM(O31*14.77%)</f>
        <v>516.95000000000005</v>
      </c>
      <c r="P32" s="98">
        <f t="shared" si="16"/>
        <v>0</v>
      </c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</row>
    <row r="33" spans="1:28" ht="15.75" customHeight="1" x14ac:dyDescent="0.15">
      <c r="A33" s="97"/>
      <c r="B33" s="97"/>
      <c r="C33" s="98"/>
      <c r="D33" s="97"/>
      <c r="E33" s="97"/>
      <c r="F33" s="98"/>
      <c r="G33" s="98"/>
      <c r="H33" s="98"/>
      <c r="I33" s="98"/>
      <c r="J33" s="98"/>
      <c r="K33" s="97"/>
      <c r="L33" s="98"/>
      <c r="M33" s="98"/>
      <c r="N33" s="97"/>
      <c r="O33" s="98"/>
      <c r="P33" s="98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</row>
    <row r="34" spans="1:28" ht="15.75" customHeight="1" x14ac:dyDescent="0.15">
      <c r="A34" s="97"/>
      <c r="B34" s="97" t="s">
        <v>42</v>
      </c>
      <c r="C34" s="98">
        <f>SUM(F8:J8)+P8</f>
        <v>129851.51999999999</v>
      </c>
      <c r="D34" s="97"/>
      <c r="E34" s="97"/>
      <c r="F34" s="98">
        <f t="shared" ref="F34:J34" si="17">SUM(F29+F31)</f>
        <v>2371.0012214999997</v>
      </c>
      <c r="G34" s="98">
        <f t="shared" si="17"/>
        <v>1800</v>
      </c>
      <c r="H34" s="98">
        <f t="shared" si="17"/>
        <v>1800</v>
      </c>
      <c r="I34" s="98">
        <f t="shared" si="17"/>
        <v>0</v>
      </c>
      <c r="J34" s="98">
        <f t="shared" si="17"/>
        <v>0</v>
      </c>
      <c r="K34" s="98"/>
      <c r="L34" s="98">
        <f t="shared" ref="L34:M34" si="18">SUM(L29+L31)</f>
        <v>3190.7667647999997</v>
      </c>
      <c r="M34" s="98">
        <f t="shared" si="18"/>
        <v>0</v>
      </c>
      <c r="N34" s="98"/>
      <c r="O34" s="98">
        <f t="shared" ref="O34:P34" si="19">SUM(O29+O31)</f>
        <v>3500</v>
      </c>
      <c r="P34" s="98">
        <f t="shared" si="19"/>
        <v>0</v>
      </c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</row>
    <row r="35" spans="1:28" ht="15.75" customHeight="1" x14ac:dyDescent="0.15">
      <c r="A35" s="97"/>
      <c r="B35" s="97"/>
      <c r="C35" s="98"/>
      <c r="D35" s="97"/>
      <c r="E35" s="97"/>
      <c r="F35" s="98"/>
      <c r="G35" s="98"/>
      <c r="H35" s="98"/>
      <c r="I35" s="98"/>
      <c r="J35" s="98"/>
      <c r="K35" s="97"/>
      <c r="L35" s="98"/>
      <c r="M35" s="98"/>
      <c r="N35" s="97"/>
      <c r="O35" s="98"/>
      <c r="P35" s="98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</row>
    <row r="36" spans="1:28" ht="15.75" customHeight="1" x14ac:dyDescent="0.15">
      <c r="A36" s="97"/>
      <c r="B36" s="97" t="s">
        <v>121</v>
      </c>
      <c r="C36" s="190">
        <v>34237.81</v>
      </c>
      <c r="D36" s="97"/>
      <c r="E36" s="97"/>
      <c r="F36" s="98"/>
      <c r="G36" s="98"/>
      <c r="H36" s="98"/>
      <c r="I36" s="98"/>
      <c r="J36" s="98"/>
      <c r="K36" s="97"/>
      <c r="L36" s="98"/>
      <c r="M36" s="98"/>
      <c r="N36" s="97"/>
      <c r="O36" s="98"/>
      <c r="P36" s="98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</row>
    <row r="37" spans="1:28" ht="15.75" customHeight="1" x14ac:dyDescent="0.15">
      <c r="A37" s="97"/>
      <c r="B37" s="97" t="s">
        <v>67</v>
      </c>
      <c r="C37" s="191">
        <f>SUM(C34/4)</f>
        <v>32462.879999999997</v>
      </c>
      <c r="D37" s="97"/>
      <c r="E37" s="97"/>
      <c r="F37" s="98"/>
      <c r="G37" s="98"/>
      <c r="H37" s="98"/>
      <c r="I37" s="98"/>
      <c r="J37" s="98"/>
      <c r="K37" s="97"/>
      <c r="L37" s="98"/>
      <c r="M37" s="98"/>
      <c r="N37" s="97"/>
      <c r="O37" s="98"/>
      <c r="P37" s="98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</row>
    <row r="38" spans="1:28" ht="15.75" customHeight="1" x14ac:dyDescent="0.15">
      <c r="A38" s="97"/>
      <c r="B38" s="97" t="s">
        <v>122</v>
      </c>
      <c r="C38" s="191">
        <f>SUM(C34/133*5.7)</f>
        <v>5565.0651428571427</v>
      </c>
      <c r="D38" s="97"/>
      <c r="E38" s="97"/>
      <c r="F38" s="98"/>
      <c r="G38" s="98"/>
      <c r="H38" s="98"/>
      <c r="I38" s="98"/>
      <c r="J38" s="98"/>
      <c r="K38" s="97"/>
      <c r="L38" s="98"/>
      <c r="M38" s="98"/>
      <c r="N38" s="97"/>
      <c r="O38" s="98"/>
      <c r="P38" s="98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</row>
    <row r="39" spans="1:28" ht="15.75" customHeight="1" x14ac:dyDescent="0.15">
      <c r="A39" s="97"/>
      <c r="B39" s="97" t="s">
        <v>123</v>
      </c>
      <c r="C39" s="192">
        <f>SUM(C34*0.5%)</f>
        <v>649.25759999999991</v>
      </c>
      <c r="D39" s="97"/>
      <c r="E39" s="97"/>
      <c r="F39" s="98"/>
      <c r="G39" s="98"/>
      <c r="H39" s="98"/>
      <c r="I39" s="98"/>
      <c r="J39" s="98"/>
      <c r="K39" s="97"/>
      <c r="L39" s="98"/>
      <c r="M39" s="98"/>
      <c r="N39" s="97"/>
      <c r="O39" s="98"/>
      <c r="P39" s="98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</row>
    <row r="40" spans="1:28" ht="15.75" customHeight="1" x14ac:dyDescent="0.15">
      <c r="A40" s="97"/>
      <c r="B40" s="97"/>
      <c r="C40" s="98">
        <f>SUM(C36:C39)</f>
        <v>72915.012742857143</v>
      </c>
      <c r="D40" s="97"/>
      <c r="E40" s="97"/>
      <c r="F40" s="98"/>
      <c r="G40" s="98"/>
      <c r="H40" s="98"/>
      <c r="I40" s="98"/>
      <c r="J40" s="98"/>
      <c r="K40" s="97"/>
      <c r="L40" s="98"/>
      <c r="M40" s="98"/>
      <c r="N40" s="97"/>
      <c r="O40" s="98"/>
      <c r="P40" s="98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</row>
    <row r="41" spans="1:28" ht="15.75" customHeight="1" x14ac:dyDescent="0.15">
      <c r="A41" s="97"/>
      <c r="B41" s="97" t="s">
        <v>181</v>
      </c>
      <c r="C41" s="98">
        <f>SUM(C34-C40)</f>
        <v>56936.507257142846</v>
      </c>
      <c r="D41" s="97"/>
      <c r="E41" s="97"/>
      <c r="F41" s="98"/>
      <c r="G41" s="98"/>
      <c r="H41" s="98"/>
      <c r="I41" s="98"/>
      <c r="J41" s="98"/>
      <c r="K41" s="97"/>
      <c r="L41" s="98"/>
      <c r="M41" s="98"/>
      <c r="N41" s="97"/>
      <c r="O41" s="98"/>
      <c r="P41" s="98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</row>
    <row r="42" spans="1:28" ht="15.75" customHeight="1" x14ac:dyDescent="0.15">
      <c r="A42" s="97"/>
      <c r="B42" s="97"/>
      <c r="C42" s="98"/>
      <c r="D42" s="97"/>
      <c r="E42" s="97"/>
      <c r="F42" s="98"/>
      <c r="G42" s="98"/>
      <c r="H42" s="98"/>
      <c r="I42" s="98"/>
      <c r="J42" s="98"/>
      <c r="K42" s="97"/>
      <c r="L42" s="98"/>
      <c r="M42" s="98"/>
      <c r="N42" s="97"/>
      <c r="O42" s="98"/>
      <c r="P42" s="98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</row>
    <row r="43" spans="1:28" ht="15.75" customHeight="1" x14ac:dyDescent="0.15">
      <c r="A43" s="97"/>
      <c r="B43" s="97" t="s">
        <v>126</v>
      </c>
      <c r="C43" s="98">
        <f t="shared" ref="C43:C44" si="20">SUM(F31:P31)</f>
        <v>11300</v>
      </c>
      <c r="D43" s="97"/>
      <c r="E43" s="97"/>
      <c r="F43" s="98"/>
      <c r="G43" s="98"/>
      <c r="H43" s="98"/>
      <c r="I43" s="98"/>
      <c r="J43" s="98"/>
      <c r="K43" s="97"/>
      <c r="L43" s="98"/>
      <c r="M43" s="98"/>
      <c r="N43" s="97"/>
      <c r="O43" s="98"/>
      <c r="P43" s="98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</row>
    <row r="44" spans="1:28" ht="15.75" customHeight="1" x14ac:dyDescent="0.15">
      <c r="A44" s="97"/>
      <c r="B44" s="97" t="s">
        <v>208</v>
      </c>
      <c r="C44" s="98">
        <f t="shared" si="20"/>
        <v>1669.01</v>
      </c>
      <c r="D44" s="97"/>
      <c r="E44" s="97"/>
      <c r="F44" s="98"/>
      <c r="G44" s="98"/>
      <c r="H44" s="98"/>
      <c r="I44" s="98"/>
      <c r="J44" s="98"/>
      <c r="K44" s="97"/>
      <c r="L44" s="98"/>
      <c r="M44" s="98"/>
      <c r="N44" s="97"/>
      <c r="O44" s="98"/>
      <c r="P44" s="98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</row>
    <row r="45" spans="1:28" ht="15.75" customHeight="1" x14ac:dyDescent="0.15">
      <c r="A45" s="97"/>
      <c r="B45" s="97"/>
      <c r="C45" s="98"/>
      <c r="D45" s="97"/>
      <c r="E45" s="97"/>
      <c r="F45" s="98"/>
      <c r="G45" s="98"/>
      <c r="H45" s="98"/>
      <c r="I45" s="98"/>
      <c r="J45" s="98"/>
      <c r="K45" s="97"/>
      <c r="L45" s="98"/>
      <c r="M45" s="98"/>
      <c r="N45" s="97"/>
      <c r="O45" s="98"/>
      <c r="P45" s="98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</row>
    <row r="46" spans="1:28" ht="15.75" customHeight="1" x14ac:dyDescent="0.15">
      <c r="A46" s="97"/>
      <c r="B46" s="97"/>
      <c r="C46" s="98"/>
      <c r="D46" s="97"/>
      <c r="E46" s="97"/>
      <c r="F46" s="98"/>
      <c r="G46" s="98"/>
      <c r="H46" s="98"/>
      <c r="I46" s="98"/>
      <c r="J46" s="98"/>
      <c r="K46" s="97"/>
      <c r="L46" s="98"/>
      <c r="M46" s="98"/>
      <c r="N46" s="97"/>
      <c r="O46" s="98"/>
      <c r="P46" s="98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</row>
    <row r="47" spans="1:28" ht="15.75" customHeight="1" x14ac:dyDescent="0.15">
      <c r="A47" s="97"/>
      <c r="B47" s="97" t="s">
        <v>128</v>
      </c>
      <c r="C47" s="98">
        <f t="shared" ref="C47:C48" si="21">SUM(F27:P27)</f>
        <v>1542.2060999999997</v>
      </c>
      <c r="D47" s="97"/>
      <c r="E47" s="97"/>
      <c r="F47" s="98"/>
      <c r="G47" s="98"/>
      <c r="H47" s="98"/>
      <c r="I47" s="98"/>
      <c r="J47" s="98"/>
      <c r="K47" s="97"/>
      <c r="L47" s="98"/>
      <c r="M47" s="98"/>
      <c r="N47" s="97"/>
      <c r="O47" s="98"/>
      <c r="P47" s="98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</row>
    <row r="48" spans="1:28" ht="15.75" customHeight="1" x14ac:dyDescent="0.15">
      <c r="A48" s="97"/>
      <c r="B48" s="97" t="s">
        <v>226</v>
      </c>
      <c r="C48" s="98">
        <f t="shared" si="21"/>
        <v>180.43811369999995</v>
      </c>
      <c r="D48" s="97"/>
      <c r="E48" s="97"/>
      <c r="F48" s="98"/>
      <c r="G48" s="98"/>
      <c r="H48" s="98"/>
      <c r="I48" s="98"/>
      <c r="J48" s="98"/>
      <c r="K48" s="97"/>
      <c r="L48" s="98"/>
      <c r="M48" s="98"/>
      <c r="N48" s="97"/>
      <c r="O48" s="98"/>
      <c r="P48" s="98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</row>
    <row r="49" spans="1:28" ht="15.75" customHeight="1" x14ac:dyDescent="0.15">
      <c r="A49" s="97"/>
      <c r="B49" s="97" t="s">
        <v>183</v>
      </c>
      <c r="C49" s="98">
        <f>SUM(C47-C48)</f>
        <v>1361.7679862999996</v>
      </c>
      <c r="D49" s="97"/>
      <c r="E49" s="97"/>
      <c r="F49" s="98"/>
      <c r="G49" s="98"/>
      <c r="H49" s="98"/>
      <c r="I49" s="98"/>
      <c r="J49" s="98"/>
      <c r="K49" s="97"/>
      <c r="L49" s="98"/>
      <c r="M49" s="98"/>
      <c r="N49" s="97"/>
      <c r="O49" s="98"/>
      <c r="P49" s="98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</row>
    <row r="50" spans="1:28" ht="15.75" customHeight="1" x14ac:dyDescent="0.15">
      <c r="A50" s="97"/>
      <c r="B50" s="97"/>
      <c r="C50" s="98"/>
      <c r="D50" s="97"/>
      <c r="E50" s="97"/>
      <c r="F50" s="98"/>
      <c r="G50" s="98"/>
      <c r="H50" s="98"/>
      <c r="I50" s="98"/>
      <c r="J50" s="98"/>
      <c r="K50" s="97"/>
      <c r="L50" s="98"/>
      <c r="M50" s="98"/>
      <c r="N50" s="97"/>
      <c r="O50" s="98"/>
      <c r="P50" s="98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</row>
    <row r="51" spans="1:28" ht="15.75" customHeight="1" x14ac:dyDescent="0.15">
      <c r="A51" s="97"/>
      <c r="B51" s="97" t="s">
        <v>129</v>
      </c>
      <c r="C51" s="98">
        <f>SUM(C41-C43-C44-C49)</f>
        <v>42605.729270842843</v>
      </c>
      <c r="D51" s="97"/>
      <c r="E51" s="97"/>
      <c r="F51" s="98"/>
      <c r="G51" s="98"/>
      <c r="H51" s="98"/>
      <c r="I51" s="98"/>
      <c r="J51" s="98"/>
      <c r="K51" s="97"/>
      <c r="L51" s="98"/>
      <c r="M51" s="98"/>
      <c r="N51" s="97"/>
      <c r="O51" s="98"/>
      <c r="P51" s="98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</row>
    <row r="52" spans="1:28" ht="15.75" customHeight="1" x14ac:dyDescent="0.15">
      <c r="A52" s="97"/>
      <c r="B52" s="97"/>
      <c r="C52" s="98"/>
      <c r="D52" s="97"/>
      <c r="E52" s="97"/>
      <c r="F52" s="98"/>
      <c r="G52" s="98"/>
      <c r="H52" s="98"/>
      <c r="I52" s="98"/>
      <c r="J52" s="98"/>
      <c r="K52" s="97"/>
      <c r="L52" s="98"/>
      <c r="M52" s="98"/>
      <c r="N52" s="97"/>
      <c r="O52" s="98"/>
      <c r="P52" s="98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</row>
    <row r="53" spans="1:28" ht="15.75" customHeight="1" x14ac:dyDescent="0.15">
      <c r="A53" s="97"/>
      <c r="B53" s="97"/>
      <c r="C53" s="98"/>
      <c r="D53" s="97"/>
      <c r="E53" s="97"/>
      <c r="F53" s="98"/>
      <c r="G53" s="98"/>
      <c r="H53" s="98"/>
      <c r="I53" s="98"/>
      <c r="J53" s="98"/>
      <c r="K53" s="97"/>
      <c r="L53" s="98"/>
      <c r="M53" s="98"/>
      <c r="N53" s="97"/>
      <c r="O53" s="98"/>
      <c r="P53" s="98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</row>
    <row r="54" spans="1:28" ht="15.75" customHeight="1" x14ac:dyDescent="0.15">
      <c r="A54" s="97"/>
      <c r="B54" s="97"/>
      <c r="C54" s="98"/>
      <c r="D54" s="97"/>
      <c r="E54" s="97"/>
      <c r="F54" s="98"/>
      <c r="G54" s="98"/>
      <c r="H54" s="98"/>
      <c r="I54" s="98"/>
      <c r="J54" s="98"/>
      <c r="K54" s="97"/>
      <c r="L54" s="98"/>
      <c r="M54" s="98"/>
      <c r="N54" s="97"/>
      <c r="O54" s="98"/>
      <c r="P54" s="98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</row>
    <row r="55" spans="1:28" ht="15.75" customHeight="1" x14ac:dyDescent="0.15">
      <c r="A55" s="97"/>
      <c r="B55" s="97"/>
      <c r="C55" s="98"/>
      <c r="D55" s="97"/>
      <c r="E55" s="97"/>
      <c r="F55" s="98"/>
      <c r="G55" s="98"/>
      <c r="H55" s="98"/>
      <c r="I55" s="98"/>
      <c r="J55" s="98"/>
      <c r="K55" s="97"/>
      <c r="L55" s="98"/>
      <c r="M55" s="98"/>
      <c r="N55" s="97"/>
      <c r="O55" s="98"/>
      <c r="P55" s="98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</row>
    <row r="56" spans="1:28" ht="15.75" customHeight="1" x14ac:dyDescent="0.15">
      <c r="A56" s="97"/>
      <c r="B56" s="97"/>
      <c r="C56" s="98"/>
      <c r="D56" s="97"/>
      <c r="E56" s="97"/>
      <c r="F56" s="98"/>
      <c r="G56" s="98"/>
      <c r="H56" s="98"/>
      <c r="I56" s="98"/>
      <c r="J56" s="98"/>
      <c r="K56" s="97"/>
      <c r="L56" s="98"/>
      <c r="M56" s="98"/>
      <c r="N56" s="97"/>
      <c r="O56" s="98"/>
      <c r="P56" s="98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</row>
    <row r="57" spans="1:28" ht="15.75" customHeight="1" x14ac:dyDescent="0.15">
      <c r="A57" s="97"/>
      <c r="B57" s="97"/>
      <c r="C57" s="98"/>
      <c r="D57" s="97"/>
      <c r="E57" s="97"/>
      <c r="F57" s="98"/>
      <c r="G57" s="98"/>
      <c r="H57" s="98"/>
      <c r="I57" s="98"/>
      <c r="J57" s="98"/>
      <c r="K57" s="97"/>
      <c r="L57" s="98"/>
      <c r="M57" s="98"/>
      <c r="N57" s="97"/>
      <c r="O57" s="98"/>
      <c r="P57" s="98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</row>
    <row r="58" spans="1:28" ht="15.75" customHeight="1" x14ac:dyDescent="0.15">
      <c r="A58" s="97"/>
      <c r="B58" s="97"/>
      <c r="C58" s="98"/>
      <c r="D58" s="97"/>
      <c r="E58" s="97"/>
      <c r="F58" s="98"/>
      <c r="G58" s="98"/>
      <c r="H58" s="98"/>
      <c r="I58" s="98"/>
      <c r="J58" s="98"/>
      <c r="K58" s="97"/>
      <c r="L58" s="98"/>
      <c r="M58" s="98"/>
      <c r="N58" s="97"/>
      <c r="O58" s="98"/>
      <c r="P58" s="98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</row>
    <row r="59" spans="1:28" ht="15.75" customHeight="1" x14ac:dyDescent="0.15">
      <c r="A59" s="97"/>
      <c r="B59" s="97"/>
      <c r="C59" s="98"/>
      <c r="D59" s="97"/>
      <c r="E59" s="97"/>
      <c r="F59" s="98"/>
      <c r="G59" s="98"/>
      <c r="H59" s="98"/>
      <c r="I59" s="98"/>
      <c r="J59" s="98"/>
      <c r="K59" s="97"/>
      <c r="L59" s="98"/>
      <c r="M59" s="98"/>
      <c r="N59" s="97"/>
      <c r="O59" s="98"/>
      <c r="P59" s="98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</row>
    <row r="60" spans="1:28" ht="15.75" customHeight="1" x14ac:dyDescent="0.15">
      <c r="A60" s="97"/>
      <c r="B60" s="97"/>
      <c r="C60" s="98"/>
      <c r="D60" s="97"/>
      <c r="E60" s="97"/>
      <c r="F60" s="98"/>
      <c r="G60" s="98"/>
      <c r="H60" s="98"/>
      <c r="I60" s="98"/>
      <c r="J60" s="98"/>
      <c r="K60" s="97"/>
      <c r="L60" s="98"/>
      <c r="M60" s="98"/>
      <c r="N60" s="97"/>
      <c r="O60" s="98"/>
      <c r="P60" s="98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</row>
    <row r="61" spans="1:28" ht="15.75" customHeight="1" x14ac:dyDescent="0.15">
      <c r="A61" s="97"/>
      <c r="B61" s="97"/>
      <c r="C61" s="98"/>
      <c r="D61" s="97"/>
      <c r="E61" s="97"/>
      <c r="F61" s="98"/>
      <c r="G61" s="98"/>
      <c r="H61" s="98"/>
      <c r="I61" s="98"/>
      <c r="J61" s="98"/>
      <c r="K61" s="97"/>
      <c r="L61" s="98"/>
      <c r="M61" s="98"/>
      <c r="N61" s="97"/>
      <c r="O61" s="98"/>
      <c r="P61" s="98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</row>
    <row r="62" spans="1:28" ht="15.75" customHeight="1" x14ac:dyDescent="0.15">
      <c r="A62" s="97"/>
      <c r="B62" s="97"/>
      <c r="C62" s="98"/>
      <c r="D62" s="97"/>
      <c r="E62" s="97"/>
      <c r="F62" s="98"/>
      <c r="G62" s="98"/>
      <c r="H62" s="98"/>
      <c r="I62" s="98"/>
      <c r="J62" s="98"/>
      <c r="K62" s="97"/>
      <c r="L62" s="98"/>
      <c r="M62" s="98"/>
      <c r="N62" s="97"/>
      <c r="O62" s="98"/>
      <c r="P62" s="98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</row>
    <row r="63" spans="1:28" ht="15.75" customHeight="1" x14ac:dyDescent="0.15">
      <c r="A63" s="97"/>
      <c r="B63" s="97"/>
      <c r="C63" s="98"/>
      <c r="D63" s="97"/>
      <c r="E63" s="97"/>
      <c r="F63" s="98"/>
      <c r="G63" s="98"/>
      <c r="H63" s="98"/>
      <c r="I63" s="98"/>
      <c r="J63" s="98"/>
      <c r="K63" s="97"/>
      <c r="L63" s="98"/>
      <c r="M63" s="98"/>
      <c r="N63" s="97"/>
      <c r="O63" s="98"/>
      <c r="P63" s="98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</row>
    <row r="64" spans="1:28" ht="15.75" customHeight="1" x14ac:dyDescent="0.15">
      <c r="A64" s="97"/>
      <c r="B64" s="97"/>
      <c r="C64" s="98"/>
      <c r="D64" s="97"/>
      <c r="E64" s="97"/>
      <c r="F64" s="98"/>
      <c r="G64" s="98"/>
      <c r="H64" s="98"/>
      <c r="I64" s="98"/>
      <c r="J64" s="98"/>
      <c r="K64" s="97"/>
      <c r="L64" s="98"/>
      <c r="M64" s="98"/>
      <c r="N64" s="97"/>
      <c r="O64" s="98"/>
      <c r="P64" s="98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</row>
    <row r="65" spans="1:28" ht="15.75" customHeight="1" x14ac:dyDescent="0.15">
      <c r="A65" s="97"/>
      <c r="B65" s="97"/>
      <c r="C65" s="98"/>
      <c r="D65" s="97"/>
      <c r="E65" s="97"/>
      <c r="F65" s="98"/>
      <c r="G65" s="98"/>
      <c r="H65" s="98"/>
      <c r="I65" s="98"/>
      <c r="J65" s="98"/>
      <c r="K65" s="97"/>
      <c r="L65" s="98"/>
      <c r="M65" s="98"/>
      <c r="N65" s="97"/>
      <c r="O65" s="98"/>
      <c r="P65" s="98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</row>
    <row r="66" spans="1:28" ht="15.75" customHeight="1" x14ac:dyDescent="0.15">
      <c r="A66" s="97"/>
      <c r="B66" s="97"/>
      <c r="C66" s="98"/>
      <c r="D66" s="97"/>
      <c r="E66" s="97"/>
      <c r="F66" s="98"/>
      <c r="G66" s="98"/>
      <c r="H66" s="98"/>
      <c r="I66" s="98"/>
      <c r="J66" s="98"/>
      <c r="K66" s="97"/>
      <c r="L66" s="98"/>
      <c r="M66" s="98"/>
      <c r="N66" s="97"/>
      <c r="O66" s="98"/>
      <c r="P66" s="98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</row>
    <row r="67" spans="1:28" ht="15.75" customHeight="1" x14ac:dyDescent="0.15">
      <c r="A67" s="97"/>
      <c r="B67" s="97"/>
      <c r="C67" s="98"/>
      <c r="D67" s="97"/>
      <c r="E67" s="97"/>
      <c r="F67" s="98"/>
      <c r="G67" s="98"/>
      <c r="H67" s="98"/>
      <c r="I67" s="98"/>
      <c r="J67" s="98"/>
      <c r="K67" s="97"/>
      <c r="L67" s="98"/>
      <c r="M67" s="98"/>
      <c r="N67" s="97"/>
      <c r="O67" s="98"/>
      <c r="P67" s="98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</row>
    <row r="68" spans="1:28" ht="15.75" customHeight="1" x14ac:dyDescent="0.15">
      <c r="A68" s="97"/>
      <c r="B68" s="97"/>
      <c r="C68" s="98"/>
      <c r="D68" s="97"/>
      <c r="E68" s="97"/>
      <c r="F68" s="98"/>
      <c r="G68" s="98"/>
      <c r="H68" s="98"/>
      <c r="I68" s="98"/>
      <c r="J68" s="98"/>
      <c r="K68" s="97"/>
      <c r="L68" s="98"/>
      <c r="M68" s="98"/>
      <c r="N68" s="97"/>
      <c r="O68" s="98"/>
      <c r="P68" s="98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</row>
    <row r="69" spans="1:28" ht="15.75" customHeight="1" x14ac:dyDescent="0.15">
      <c r="A69" s="97"/>
      <c r="B69" s="97"/>
      <c r="C69" s="98"/>
      <c r="D69" s="97"/>
      <c r="E69" s="97"/>
      <c r="F69" s="98"/>
      <c r="G69" s="98"/>
      <c r="H69" s="98"/>
      <c r="I69" s="98"/>
      <c r="J69" s="98"/>
      <c r="K69" s="97"/>
      <c r="L69" s="98"/>
      <c r="M69" s="98"/>
      <c r="N69" s="97"/>
      <c r="O69" s="98"/>
      <c r="P69" s="98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</row>
    <row r="70" spans="1:28" ht="15.75" customHeight="1" x14ac:dyDescent="0.15">
      <c r="A70" s="97"/>
      <c r="B70" s="97"/>
      <c r="C70" s="98"/>
      <c r="D70" s="97"/>
      <c r="E70" s="97"/>
      <c r="F70" s="98"/>
      <c r="G70" s="98"/>
      <c r="H70" s="98"/>
      <c r="I70" s="98"/>
      <c r="J70" s="98"/>
      <c r="K70" s="97"/>
      <c r="L70" s="98"/>
      <c r="M70" s="98"/>
      <c r="N70" s="97"/>
      <c r="O70" s="98"/>
      <c r="P70" s="98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</row>
    <row r="71" spans="1:28" ht="15.75" customHeight="1" x14ac:dyDescent="0.15">
      <c r="A71" s="97"/>
      <c r="B71" s="97"/>
      <c r="C71" s="98"/>
      <c r="D71" s="97"/>
      <c r="E71" s="97"/>
      <c r="F71" s="98"/>
      <c r="G71" s="98"/>
      <c r="H71" s="98"/>
      <c r="I71" s="98"/>
      <c r="J71" s="98"/>
      <c r="K71" s="97"/>
      <c r="L71" s="98"/>
      <c r="M71" s="98"/>
      <c r="N71" s="97"/>
      <c r="O71" s="98"/>
      <c r="P71" s="98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</row>
    <row r="72" spans="1:28" ht="15.75" customHeight="1" x14ac:dyDescent="0.15">
      <c r="A72" s="97"/>
      <c r="B72" s="97"/>
      <c r="C72" s="98"/>
      <c r="D72" s="97"/>
      <c r="E72" s="97"/>
      <c r="F72" s="98"/>
      <c r="G72" s="98"/>
      <c r="H72" s="98"/>
      <c r="I72" s="98"/>
      <c r="J72" s="98"/>
      <c r="K72" s="97"/>
      <c r="L72" s="98"/>
      <c r="M72" s="98"/>
      <c r="N72" s="97"/>
      <c r="O72" s="98"/>
      <c r="P72" s="98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</row>
    <row r="73" spans="1:28" ht="15.75" customHeight="1" x14ac:dyDescent="0.15">
      <c r="A73" s="97"/>
      <c r="B73" s="97"/>
      <c r="C73" s="98"/>
      <c r="D73" s="97"/>
      <c r="E73" s="97"/>
      <c r="F73" s="98"/>
      <c r="G73" s="98"/>
      <c r="H73" s="98"/>
      <c r="I73" s="98"/>
      <c r="J73" s="98"/>
      <c r="K73" s="97"/>
      <c r="L73" s="98"/>
      <c r="M73" s="98"/>
      <c r="N73" s="97"/>
      <c r="O73" s="98"/>
      <c r="P73" s="98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</row>
    <row r="74" spans="1:28" ht="15.75" customHeight="1" x14ac:dyDescent="0.15">
      <c r="A74" s="97"/>
      <c r="B74" s="97"/>
      <c r="C74" s="98"/>
      <c r="D74" s="97"/>
      <c r="E74" s="97"/>
      <c r="F74" s="98"/>
      <c r="G74" s="98"/>
      <c r="H74" s="98"/>
      <c r="I74" s="98"/>
      <c r="J74" s="98"/>
      <c r="K74" s="97"/>
      <c r="L74" s="98"/>
      <c r="M74" s="98"/>
      <c r="N74" s="97"/>
      <c r="O74" s="98"/>
      <c r="P74" s="98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</row>
    <row r="75" spans="1:28" ht="15.75" customHeight="1" x14ac:dyDescent="0.15">
      <c r="A75" s="97"/>
      <c r="B75" s="97"/>
      <c r="C75" s="98"/>
      <c r="D75" s="97"/>
      <c r="E75" s="97"/>
      <c r="F75" s="98"/>
      <c r="G75" s="98"/>
      <c r="H75" s="98"/>
      <c r="I75" s="98"/>
      <c r="J75" s="98"/>
      <c r="K75" s="97"/>
      <c r="L75" s="98"/>
      <c r="M75" s="98"/>
      <c r="N75" s="97"/>
      <c r="O75" s="98"/>
      <c r="P75" s="98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</row>
    <row r="76" spans="1:28" ht="15.75" customHeight="1" x14ac:dyDescent="0.15">
      <c r="A76" s="97"/>
      <c r="B76" s="97"/>
      <c r="C76" s="98"/>
      <c r="D76" s="97"/>
      <c r="E76" s="97"/>
      <c r="F76" s="98"/>
      <c r="G76" s="98"/>
      <c r="H76" s="98"/>
      <c r="I76" s="98"/>
      <c r="J76" s="98"/>
      <c r="K76" s="97"/>
      <c r="L76" s="98"/>
      <c r="M76" s="98"/>
      <c r="N76" s="97"/>
      <c r="O76" s="98"/>
      <c r="P76" s="98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</row>
    <row r="77" spans="1:28" ht="15.75" customHeight="1" x14ac:dyDescent="0.15">
      <c r="A77" s="97"/>
      <c r="B77" s="97"/>
      <c r="C77" s="98"/>
      <c r="D77" s="97"/>
      <c r="E77" s="97"/>
      <c r="F77" s="98"/>
      <c r="G77" s="98"/>
      <c r="H77" s="98"/>
      <c r="I77" s="98"/>
      <c r="J77" s="98"/>
      <c r="K77" s="97"/>
      <c r="L77" s="98"/>
      <c r="M77" s="98"/>
      <c r="N77" s="97"/>
      <c r="O77" s="98"/>
      <c r="P77" s="98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</row>
    <row r="78" spans="1:28" ht="15.75" customHeight="1" x14ac:dyDescent="0.15">
      <c r="A78" s="97"/>
      <c r="B78" s="97"/>
      <c r="C78" s="98"/>
      <c r="D78" s="97"/>
      <c r="E78" s="97"/>
      <c r="F78" s="98"/>
      <c r="G78" s="98"/>
      <c r="H78" s="98"/>
      <c r="I78" s="98"/>
      <c r="J78" s="98"/>
      <c r="K78" s="97"/>
      <c r="L78" s="98"/>
      <c r="M78" s="98"/>
      <c r="N78" s="97"/>
      <c r="O78" s="98"/>
      <c r="P78" s="98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</row>
    <row r="79" spans="1:28" ht="15.75" customHeight="1" x14ac:dyDescent="0.15">
      <c r="A79" s="97"/>
      <c r="B79" s="97"/>
      <c r="C79" s="98"/>
      <c r="D79" s="97"/>
      <c r="E79" s="97"/>
      <c r="F79" s="98"/>
      <c r="G79" s="98"/>
      <c r="H79" s="98"/>
      <c r="I79" s="98"/>
      <c r="J79" s="98"/>
      <c r="K79" s="97"/>
      <c r="L79" s="98"/>
      <c r="M79" s="98"/>
      <c r="N79" s="97"/>
      <c r="O79" s="98"/>
      <c r="P79" s="98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</row>
    <row r="80" spans="1:28" ht="15.75" customHeight="1" x14ac:dyDescent="0.15">
      <c r="A80" s="97"/>
      <c r="B80" s="97"/>
      <c r="C80" s="98"/>
      <c r="D80" s="97"/>
      <c r="E80" s="97"/>
      <c r="F80" s="98"/>
      <c r="G80" s="98"/>
      <c r="H80" s="98"/>
      <c r="I80" s="98"/>
      <c r="J80" s="98"/>
      <c r="K80" s="97"/>
      <c r="L80" s="98"/>
      <c r="M80" s="98"/>
      <c r="N80" s="97"/>
      <c r="O80" s="98"/>
      <c r="P80" s="98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</row>
    <row r="81" spans="1:28" ht="13" x14ac:dyDescent="0.15">
      <c r="A81" s="97"/>
      <c r="B81" s="97"/>
      <c r="C81" s="98"/>
      <c r="D81" s="97"/>
      <c r="E81" s="97"/>
      <c r="F81" s="98"/>
      <c r="G81" s="98"/>
      <c r="H81" s="98"/>
      <c r="I81" s="98"/>
      <c r="J81" s="98"/>
      <c r="K81" s="97"/>
      <c r="L81" s="98"/>
      <c r="M81" s="98"/>
      <c r="N81" s="97"/>
      <c r="O81" s="98"/>
      <c r="P81" s="98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</row>
    <row r="82" spans="1:28" ht="13" x14ac:dyDescent="0.15">
      <c r="A82" s="97"/>
      <c r="B82" s="97"/>
      <c r="C82" s="98"/>
      <c r="D82" s="97"/>
      <c r="E82" s="97"/>
      <c r="F82" s="98"/>
      <c r="G82" s="98"/>
      <c r="H82" s="98"/>
      <c r="I82" s="98"/>
      <c r="J82" s="98"/>
      <c r="K82" s="97"/>
      <c r="L82" s="98"/>
      <c r="M82" s="98"/>
      <c r="N82" s="97"/>
      <c r="O82" s="98"/>
      <c r="P82" s="98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</row>
    <row r="83" spans="1:28" ht="13" x14ac:dyDescent="0.15">
      <c r="A83" s="97"/>
      <c r="B83" s="97"/>
      <c r="C83" s="98"/>
      <c r="D83" s="97"/>
      <c r="E83" s="97"/>
      <c r="F83" s="98"/>
      <c r="G83" s="98"/>
      <c r="H83" s="98"/>
      <c r="I83" s="98"/>
      <c r="J83" s="98"/>
      <c r="K83" s="97"/>
      <c r="L83" s="98"/>
      <c r="M83" s="98"/>
      <c r="N83" s="97"/>
      <c r="O83" s="98"/>
      <c r="P83" s="98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</row>
    <row r="84" spans="1:28" ht="13" x14ac:dyDescent="0.15">
      <c r="A84" s="97"/>
      <c r="B84" s="97"/>
      <c r="C84" s="98"/>
      <c r="D84" s="97"/>
      <c r="E84" s="97"/>
      <c r="F84" s="98"/>
      <c r="G84" s="98"/>
      <c r="H84" s="98"/>
      <c r="I84" s="98"/>
      <c r="J84" s="98"/>
      <c r="K84" s="97"/>
      <c r="L84" s="98"/>
      <c r="M84" s="98"/>
      <c r="N84" s="97"/>
      <c r="O84" s="98"/>
      <c r="P84" s="98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</row>
    <row r="85" spans="1:28" ht="13" x14ac:dyDescent="0.15">
      <c r="A85" s="97"/>
      <c r="B85" s="97"/>
      <c r="C85" s="98"/>
      <c r="D85" s="97"/>
      <c r="E85" s="97"/>
      <c r="F85" s="98"/>
      <c r="G85" s="98"/>
      <c r="H85" s="98"/>
      <c r="I85" s="98"/>
      <c r="J85" s="98"/>
      <c r="K85" s="97"/>
      <c r="L85" s="98"/>
      <c r="M85" s="98"/>
      <c r="N85" s="97"/>
      <c r="O85" s="98"/>
      <c r="P85" s="98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</row>
    <row r="86" spans="1:28" ht="13" x14ac:dyDescent="0.15">
      <c r="A86" s="97"/>
      <c r="B86" s="97"/>
      <c r="C86" s="98"/>
      <c r="D86" s="97"/>
      <c r="E86" s="97"/>
      <c r="F86" s="98"/>
      <c r="G86" s="98"/>
      <c r="H86" s="98"/>
      <c r="I86" s="98"/>
      <c r="J86" s="98"/>
      <c r="K86" s="97"/>
      <c r="L86" s="98"/>
      <c r="M86" s="98"/>
      <c r="N86" s="97"/>
      <c r="O86" s="98"/>
      <c r="P86" s="98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</row>
    <row r="87" spans="1:28" ht="13" x14ac:dyDescent="0.15">
      <c r="A87" s="97"/>
      <c r="B87" s="97"/>
      <c r="C87" s="98"/>
      <c r="D87" s="97"/>
      <c r="E87" s="97"/>
      <c r="F87" s="98"/>
      <c r="G87" s="98"/>
      <c r="H87" s="98"/>
      <c r="I87" s="98"/>
      <c r="J87" s="98"/>
      <c r="K87" s="97"/>
      <c r="L87" s="98"/>
      <c r="M87" s="98"/>
      <c r="N87" s="97"/>
      <c r="O87" s="98"/>
      <c r="P87" s="98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</row>
    <row r="88" spans="1:28" ht="13" x14ac:dyDescent="0.15">
      <c r="A88" s="97"/>
      <c r="B88" s="97"/>
      <c r="C88" s="98"/>
      <c r="D88" s="97"/>
      <c r="E88" s="97"/>
      <c r="F88" s="98"/>
      <c r="G88" s="98"/>
      <c r="H88" s="98"/>
      <c r="I88" s="98"/>
      <c r="J88" s="98"/>
      <c r="K88" s="97"/>
      <c r="L88" s="98"/>
      <c r="M88" s="98"/>
      <c r="N88" s="97"/>
      <c r="O88" s="98"/>
      <c r="P88" s="98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</row>
    <row r="89" spans="1:28" ht="13" x14ac:dyDescent="0.15">
      <c r="A89" s="97"/>
      <c r="B89" s="97"/>
      <c r="C89" s="98"/>
      <c r="D89" s="97"/>
      <c r="E89" s="97"/>
      <c r="F89" s="98"/>
      <c r="G89" s="98"/>
      <c r="H89" s="98"/>
      <c r="I89" s="98"/>
      <c r="J89" s="98"/>
      <c r="K89" s="97"/>
      <c r="L89" s="98"/>
      <c r="M89" s="98"/>
      <c r="N89" s="97"/>
      <c r="O89" s="98"/>
      <c r="P89" s="98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</row>
    <row r="90" spans="1:28" ht="13" x14ac:dyDescent="0.15">
      <c r="A90" s="97"/>
      <c r="B90" s="97"/>
      <c r="C90" s="98"/>
      <c r="D90" s="97"/>
      <c r="E90" s="97"/>
      <c r="F90" s="98"/>
      <c r="G90" s="98"/>
      <c r="H90" s="98"/>
      <c r="I90" s="98"/>
      <c r="J90" s="98"/>
      <c r="K90" s="97"/>
      <c r="L90" s="98"/>
      <c r="M90" s="98"/>
      <c r="N90" s="97"/>
      <c r="O90" s="98"/>
      <c r="P90" s="98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</row>
    <row r="91" spans="1:28" ht="13" x14ac:dyDescent="0.15">
      <c r="A91" s="97"/>
      <c r="B91" s="97"/>
      <c r="C91" s="98"/>
      <c r="D91" s="97"/>
      <c r="E91" s="97"/>
      <c r="F91" s="98"/>
      <c r="G91" s="98"/>
      <c r="H91" s="98"/>
      <c r="I91" s="98"/>
      <c r="J91" s="98"/>
      <c r="K91" s="97"/>
      <c r="L91" s="98"/>
      <c r="M91" s="98"/>
      <c r="N91" s="97"/>
      <c r="O91" s="98"/>
      <c r="P91" s="98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</row>
    <row r="92" spans="1:28" ht="13" x14ac:dyDescent="0.15">
      <c r="A92" s="97"/>
      <c r="B92" s="97"/>
      <c r="C92" s="98"/>
      <c r="D92" s="97"/>
      <c r="E92" s="97"/>
      <c r="F92" s="98"/>
      <c r="G92" s="98"/>
      <c r="H92" s="98"/>
      <c r="I92" s="98"/>
      <c r="J92" s="98"/>
      <c r="K92" s="97"/>
      <c r="L92" s="98"/>
      <c r="M92" s="98"/>
      <c r="N92" s="97"/>
      <c r="O92" s="98"/>
      <c r="P92" s="98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</row>
    <row r="93" spans="1:28" ht="13" x14ac:dyDescent="0.15">
      <c r="A93" s="97"/>
      <c r="B93" s="97"/>
      <c r="C93" s="98"/>
      <c r="D93" s="97"/>
      <c r="E93" s="97"/>
      <c r="F93" s="98"/>
      <c r="G93" s="98"/>
      <c r="H93" s="98"/>
      <c r="I93" s="98"/>
      <c r="J93" s="98"/>
      <c r="K93" s="97"/>
      <c r="L93" s="98"/>
      <c r="M93" s="98"/>
      <c r="N93" s="97"/>
      <c r="O93" s="98"/>
      <c r="P93" s="98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</row>
    <row r="94" spans="1:28" ht="13" x14ac:dyDescent="0.15">
      <c r="A94" s="97"/>
      <c r="B94" s="97"/>
      <c r="C94" s="98"/>
      <c r="D94" s="97"/>
      <c r="E94" s="97"/>
      <c r="F94" s="98"/>
      <c r="G94" s="98"/>
      <c r="H94" s="98"/>
      <c r="I94" s="98"/>
      <c r="J94" s="98"/>
      <c r="K94" s="97"/>
      <c r="L94" s="98"/>
      <c r="M94" s="98"/>
      <c r="N94" s="97"/>
      <c r="O94" s="98"/>
      <c r="P94" s="98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</row>
    <row r="95" spans="1:28" ht="13" x14ac:dyDescent="0.15">
      <c r="A95" s="97"/>
      <c r="B95" s="97"/>
      <c r="C95" s="98"/>
      <c r="D95" s="97"/>
      <c r="E95" s="97"/>
      <c r="F95" s="98"/>
      <c r="G95" s="98"/>
      <c r="H95" s="98"/>
      <c r="I95" s="98"/>
      <c r="J95" s="98"/>
      <c r="K95" s="97"/>
      <c r="L95" s="98"/>
      <c r="M95" s="98"/>
      <c r="N95" s="97"/>
      <c r="O95" s="98"/>
      <c r="P95" s="98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</row>
    <row r="96" spans="1:28" ht="13" x14ac:dyDescent="0.15">
      <c r="A96" s="97"/>
      <c r="B96" s="97"/>
      <c r="C96" s="98"/>
      <c r="D96" s="97"/>
      <c r="E96" s="97"/>
      <c r="F96" s="98"/>
      <c r="G96" s="98"/>
      <c r="H96" s="98"/>
      <c r="I96" s="98"/>
      <c r="J96" s="98"/>
      <c r="K96" s="97"/>
      <c r="L96" s="98"/>
      <c r="M96" s="98"/>
      <c r="N96" s="97"/>
      <c r="O96" s="98"/>
      <c r="P96" s="98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</row>
    <row r="97" spans="1:28" ht="13" x14ac:dyDescent="0.15">
      <c r="A97" s="97"/>
      <c r="B97" s="97"/>
      <c r="C97" s="98"/>
      <c r="D97" s="97"/>
      <c r="E97" s="97"/>
      <c r="F97" s="98"/>
      <c r="G97" s="98"/>
      <c r="H97" s="98"/>
      <c r="I97" s="98"/>
      <c r="J97" s="98"/>
      <c r="K97" s="97"/>
      <c r="L97" s="98"/>
      <c r="M97" s="98"/>
      <c r="N97" s="97"/>
      <c r="O97" s="98"/>
      <c r="P97" s="98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</row>
    <row r="98" spans="1:28" ht="13" x14ac:dyDescent="0.15">
      <c r="A98" s="97"/>
      <c r="B98" s="97"/>
      <c r="C98" s="98"/>
      <c r="D98" s="97"/>
      <c r="E98" s="97"/>
      <c r="F98" s="98"/>
      <c r="G98" s="98"/>
      <c r="H98" s="98"/>
      <c r="I98" s="98"/>
      <c r="J98" s="98"/>
      <c r="K98" s="97"/>
      <c r="L98" s="98"/>
      <c r="M98" s="98"/>
      <c r="N98" s="97"/>
      <c r="O98" s="98"/>
      <c r="P98" s="98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</row>
    <row r="99" spans="1:28" ht="13" x14ac:dyDescent="0.15">
      <c r="A99" s="97"/>
      <c r="B99" s="97"/>
      <c r="C99" s="98"/>
      <c r="D99" s="97"/>
      <c r="E99" s="97"/>
      <c r="F99" s="98"/>
      <c r="G99" s="98"/>
      <c r="H99" s="98"/>
      <c r="I99" s="98"/>
      <c r="J99" s="98"/>
      <c r="K99" s="97"/>
      <c r="L99" s="98"/>
      <c r="M99" s="98"/>
      <c r="N99" s="97"/>
      <c r="O99" s="98"/>
      <c r="P99" s="98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</row>
    <row r="100" spans="1:28" ht="13" x14ac:dyDescent="0.15">
      <c r="A100" s="97"/>
      <c r="B100" s="97"/>
      <c r="C100" s="98"/>
      <c r="D100" s="97"/>
      <c r="E100" s="97"/>
      <c r="F100" s="98"/>
      <c r="G100" s="98"/>
      <c r="H100" s="98"/>
      <c r="I100" s="98"/>
      <c r="J100" s="98"/>
      <c r="K100" s="97"/>
      <c r="L100" s="98"/>
      <c r="M100" s="98"/>
      <c r="N100" s="97"/>
      <c r="O100" s="98"/>
      <c r="P100" s="98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</row>
    <row r="101" spans="1:28" ht="13" x14ac:dyDescent="0.15">
      <c r="A101" s="97"/>
      <c r="B101" s="97"/>
      <c r="C101" s="98"/>
      <c r="D101" s="97"/>
      <c r="E101" s="97"/>
      <c r="F101" s="98"/>
      <c r="G101" s="98"/>
      <c r="H101" s="98"/>
      <c r="I101" s="98"/>
      <c r="J101" s="98"/>
      <c r="K101" s="97"/>
      <c r="L101" s="98"/>
      <c r="M101" s="98"/>
      <c r="N101" s="97"/>
      <c r="O101" s="98"/>
      <c r="P101" s="98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</row>
    <row r="102" spans="1:28" ht="13" x14ac:dyDescent="0.15">
      <c r="A102" s="97"/>
      <c r="B102" s="97"/>
      <c r="C102" s="98"/>
      <c r="D102" s="97"/>
      <c r="E102" s="97"/>
      <c r="F102" s="98"/>
      <c r="G102" s="98"/>
      <c r="H102" s="98"/>
      <c r="I102" s="98"/>
      <c r="J102" s="98"/>
      <c r="K102" s="97"/>
      <c r="L102" s="98"/>
      <c r="M102" s="98"/>
      <c r="N102" s="97"/>
      <c r="O102" s="98"/>
      <c r="P102" s="98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</row>
    <row r="103" spans="1:28" ht="13" x14ac:dyDescent="0.15">
      <c r="A103" s="97"/>
      <c r="B103" s="97"/>
      <c r="C103" s="98"/>
      <c r="D103" s="97"/>
      <c r="E103" s="97"/>
      <c r="F103" s="98"/>
      <c r="G103" s="98"/>
      <c r="H103" s="98"/>
      <c r="I103" s="98"/>
      <c r="J103" s="98"/>
      <c r="K103" s="97"/>
      <c r="L103" s="98"/>
      <c r="M103" s="98"/>
      <c r="N103" s="97"/>
      <c r="O103" s="98"/>
      <c r="P103" s="98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</row>
    <row r="104" spans="1:28" ht="13" x14ac:dyDescent="0.15">
      <c r="A104" s="97"/>
      <c r="B104" s="97"/>
      <c r="C104" s="98"/>
      <c r="D104" s="97"/>
      <c r="E104" s="97"/>
      <c r="F104" s="98"/>
      <c r="G104" s="98"/>
      <c r="H104" s="98"/>
      <c r="I104" s="98"/>
      <c r="J104" s="98"/>
      <c r="K104" s="97"/>
      <c r="L104" s="98"/>
      <c r="M104" s="98"/>
      <c r="N104" s="97"/>
      <c r="O104" s="98"/>
      <c r="P104" s="98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</row>
    <row r="105" spans="1:28" ht="13" x14ac:dyDescent="0.15">
      <c r="A105" s="97"/>
      <c r="B105" s="97"/>
      <c r="C105" s="98"/>
      <c r="D105" s="97"/>
      <c r="E105" s="97"/>
      <c r="F105" s="98"/>
      <c r="G105" s="98"/>
      <c r="H105" s="98"/>
      <c r="I105" s="98"/>
      <c r="J105" s="98"/>
      <c r="K105" s="97"/>
      <c r="L105" s="98"/>
      <c r="M105" s="98"/>
      <c r="N105" s="97"/>
      <c r="O105" s="98"/>
      <c r="P105" s="98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</row>
    <row r="106" spans="1:28" ht="13" x14ac:dyDescent="0.15">
      <c r="A106" s="97"/>
      <c r="B106" s="97"/>
      <c r="C106" s="98"/>
      <c r="D106" s="97"/>
      <c r="E106" s="97"/>
      <c r="F106" s="98"/>
      <c r="G106" s="98"/>
      <c r="H106" s="98"/>
      <c r="I106" s="98"/>
      <c r="J106" s="98"/>
      <c r="K106" s="97"/>
      <c r="L106" s="98"/>
      <c r="M106" s="98"/>
      <c r="N106" s="97"/>
      <c r="O106" s="98"/>
      <c r="P106" s="98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</row>
    <row r="107" spans="1:28" ht="13" x14ac:dyDescent="0.15">
      <c r="A107" s="97"/>
      <c r="B107" s="97"/>
      <c r="C107" s="98"/>
      <c r="D107" s="97"/>
      <c r="E107" s="97"/>
      <c r="F107" s="98"/>
      <c r="G107" s="98"/>
      <c r="H107" s="98"/>
      <c r="I107" s="98"/>
      <c r="J107" s="98"/>
      <c r="K107" s="97"/>
      <c r="L107" s="98"/>
      <c r="M107" s="98"/>
      <c r="N107" s="97"/>
      <c r="O107" s="98"/>
      <c r="P107" s="98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</row>
    <row r="108" spans="1:28" ht="13" x14ac:dyDescent="0.15">
      <c r="A108" s="97"/>
      <c r="B108" s="97"/>
      <c r="C108" s="98"/>
      <c r="D108" s="97"/>
      <c r="E108" s="97"/>
      <c r="F108" s="98"/>
      <c r="G108" s="98"/>
      <c r="H108" s="98"/>
      <c r="I108" s="98"/>
      <c r="J108" s="98"/>
      <c r="K108" s="97"/>
      <c r="L108" s="98"/>
      <c r="M108" s="98"/>
      <c r="N108" s="97"/>
      <c r="O108" s="98"/>
      <c r="P108" s="98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</row>
    <row r="109" spans="1:28" ht="13" x14ac:dyDescent="0.15">
      <c r="A109" s="97"/>
      <c r="B109" s="97"/>
      <c r="C109" s="98"/>
      <c r="D109" s="97"/>
      <c r="E109" s="97"/>
      <c r="F109" s="98"/>
      <c r="G109" s="98"/>
      <c r="H109" s="98"/>
      <c r="I109" s="98"/>
      <c r="J109" s="98"/>
      <c r="K109" s="97"/>
      <c r="L109" s="98"/>
      <c r="M109" s="98"/>
      <c r="N109" s="97"/>
      <c r="O109" s="98"/>
      <c r="P109" s="98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</row>
    <row r="110" spans="1:28" ht="13" x14ac:dyDescent="0.15">
      <c r="A110" s="97"/>
      <c r="B110" s="97"/>
      <c r="C110" s="98"/>
      <c r="D110" s="97"/>
      <c r="E110" s="97"/>
      <c r="F110" s="98"/>
      <c r="G110" s="98"/>
      <c r="H110" s="98"/>
      <c r="I110" s="98"/>
      <c r="J110" s="98"/>
      <c r="K110" s="97"/>
      <c r="L110" s="98"/>
      <c r="M110" s="98"/>
      <c r="N110" s="97"/>
      <c r="O110" s="98"/>
      <c r="P110" s="98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</row>
    <row r="111" spans="1:28" ht="13" x14ac:dyDescent="0.15">
      <c r="A111" s="97"/>
      <c r="B111" s="97"/>
      <c r="C111" s="98"/>
      <c r="D111" s="97"/>
      <c r="E111" s="97"/>
      <c r="F111" s="98"/>
      <c r="G111" s="98"/>
      <c r="H111" s="98"/>
      <c r="I111" s="98"/>
      <c r="J111" s="98"/>
      <c r="K111" s="97"/>
      <c r="L111" s="98"/>
      <c r="M111" s="98"/>
      <c r="N111" s="97"/>
      <c r="O111" s="98"/>
      <c r="P111" s="98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</row>
    <row r="112" spans="1:28" ht="13" x14ac:dyDescent="0.15">
      <c r="A112" s="97"/>
      <c r="B112" s="97"/>
      <c r="C112" s="98"/>
      <c r="D112" s="97"/>
      <c r="E112" s="97"/>
      <c r="F112" s="98"/>
      <c r="G112" s="98"/>
      <c r="H112" s="98"/>
      <c r="I112" s="98"/>
      <c r="J112" s="98"/>
      <c r="K112" s="97"/>
      <c r="L112" s="98"/>
      <c r="M112" s="98"/>
      <c r="N112" s="97"/>
      <c r="O112" s="98"/>
      <c r="P112" s="98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</row>
    <row r="113" spans="1:28" ht="13" x14ac:dyDescent="0.15">
      <c r="A113" s="97"/>
      <c r="B113" s="97"/>
      <c r="C113" s="98"/>
      <c r="D113" s="97"/>
      <c r="E113" s="97"/>
      <c r="F113" s="98"/>
      <c r="G113" s="98"/>
      <c r="H113" s="98"/>
      <c r="I113" s="98"/>
      <c r="J113" s="98"/>
      <c r="K113" s="97"/>
      <c r="L113" s="98"/>
      <c r="M113" s="98"/>
      <c r="N113" s="97"/>
      <c r="O113" s="98"/>
      <c r="P113" s="98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</row>
    <row r="114" spans="1:28" ht="13" x14ac:dyDescent="0.15">
      <c r="A114" s="97"/>
      <c r="B114" s="97"/>
      <c r="C114" s="98"/>
      <c r="D114" s="97"/>
      <c r="E114" s="97"/>
      <c r="F114" s="98"/>
      <c r="G114" s="98"/>
      <c r="H114" s="98"/>
      <c r="I114" s="98"/>
      <c r="J114" s="98"/>
      <c r="K114" s="97"/>
      <c r="L114" s="98"/>
      <c r="M114" s="98"/>
      <c r="N114" s="97"/>
      <c r="O114" s="98"/>
      <c r="P114" s="98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</row>
    <row r="115" spans="1:28" ht="13" x14ac:dyDescent="0.15">
      <c r="A115" s="97"/>
      <c r="B115" s="97"/>
      <c r="C115" s="98"/>
      <c r="D115" s="97"/>
      <c r="E115" s="97"/>
      <c r="F115" s="98"/>
      <c r="G115" s="98"/>
      <c r="H115" s="98"/>
      <c r="I115" s="98"/>
      <c r="J115" s="98"/>
      <c r="K115" s="97"/>
      <c r="L115" s="98"/>
      <c r="M115" s="98"/>
      <c r="N115" s="97"/>
      <c r="O115" s="98"/>
      <c r="P115" s="98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</row>
    <row r="116" spans="1:28" ht="13" x14ac:dyDescent="0.15">
      <c r="A116" s="97"/>
      <c r="B116" s="97"/>
      <c r="C116" s="98"/>
      <c r="D116" s="97"/>
      <c r="E116" s="97"/>
      <c r="F116" s="98"/>
      <c r="G116" s="98"/>
      <c r="H116" s="98"/>
      <c r="I116" s="98"/>
      <c r="J116" s="98"/>
      <c r="K116" s="97"/>
      <c r="L116" s="98"/>
      <c r="M116" s="98"/>
      <c r="N116" s="97"/>
      <c r="O116" s="98"/>
      <c r="P116" s="98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</row>
    <row r="117" spans="1:28" ht="13" x14ac:dyDescent="0.15">
      <c r="A117" s="97"/>
      <c r="B117" s="97"/>
      <c r="C117" s="98"/>
      <c r="D117" s="97"/>
      <c r="E117" s="97"/>
      <c r="F117" s="98"/>
      <c r="G117" s="98"/>
      <c r="H117" s="98"/>
      <c r="I117" s="98"/>
      <c r="J117" s="98"/>
      <c r="K117" s="97"/>
      <c r="L117" s="98"/>
      <c r="M117" s="98"/>
      <c r="N117" s="97"/>
      <c r="O117" s="98"/>
      <c r="P117" s="98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</row>
    <row r="118" spans="1:28" ht="13" x14ac:dyDescent="0.15">
      <c r="A118" s="97"/>
      <c r="B118" s="97"/>
      <c r="C118" s="98"/>
      <c r="D118" s="97"/>
      <c r="E118" s="97"/>
      <c r="F118" s="98"/>
      <c r="G118" s="98"/>
      <c r="H118" s="98"/>
      <c r="I118" s="98"/>
      <c r="J118" s="98"/>
      <c r="K118" s="97"/>
      <c r="L118" s="98"/>
      <c r="M118" s="98"/>
      <c r="N118" s="97"/>
      <c r="O118" s="98"/>
      <c r="P118" s="98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</row>
    <row r="119" spans="1:28" ht="13" x14ac:dyDescent="0.15">
      <c r="A119" s="97"/>
      <c r="B119" s="97"/>
      <c r="C119" s="98"/>
      <c r="D119" s="97"/>
      <c r="E119" s="97"/>
      <c r="F119" s="98"/>
      <c r="G119" s="98"/>
      <c r="H119" s="98"/>
      <c r="I119" s="98"/>
      <c r="J119" s="98"/>
      <c r="K119" s="97"/>
      <c r="L119" s="98"/>
      <c r="M119" s="98"/>
      <c r="N119" s="97"/>
      <c r="O119" s="98"/>
      <c r="P119" s="98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</row>
    <row r="120" spans="1:28" ht="13" x14ac:dyDescent="0.15">
      <c r="A120" s="97"/>
      <c r="B120" s="97"/>
      <c r="C120" s="98"/>
      <c r="D120" s="97"/>
      <c r="E120" s="97"/>
      <c r="F120" s="98"/>
      <c r="G120" s="98"/>
      <c r="H120" s="98"/>
      <c r="I120" s="98"/>
      <c r="J120" s="98"/>
      <c r="K120" s="97"/>
      <c r="L120" s="98"/>
      <c r="M120" s="98"/>
      <c r="N120" s="97"/>
      <c r="O120" s="98"/>
      <c r="P120" s="98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</row>
    <row r="121" spans="1:28" ht="13" x14ac:dyDescent="0.15">
      <c r="A121" s="97"/>
      <c r="B121" s="97"/>
      <c r="C121" s="98"/>
      <c r="D121" s="97"/>
      <c r="E121" s="97"/>
      <c r="F121" s="98"/>
      <c r="G121" s="98"/>
      <c r="H121" s="98"/>
      <c r="I121" s="98"/>
      <c r="J121" s="98"/>
      <c r="K121" s="97"/>
      <c r="L121" s="98"/>
      <c r="M121" s="98"/>
      <c r="N121" s="97"/>
      <c r="O121" s="98"/>
      <c r="P121" s="98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</row>
    <row r="122" spans="1:28" ht="13" x14ac:dyDescent="0.15">
      <c r="A122" s="97"/>
      <c r="B122" s="97"/>
      <c r="C122" s="98"/>
      <c r="D122" s="97"/>
      <c r="E122" s="97"/>
      <c r="F122" s="98"/>
      <c r="G122" s="98"/>
      <c r="H122" s="98"/>
      <c r="I122" s="98"/>
      <c r="J122" s="98"/>
      <c r="K122" s="97"/>
      <c r="L122" s="98"/>
      <c r="M122" s="98"/>
      <c r="N122" s="97"/>
      <c r="O122" s="98"/>
      <c r="P122" s="98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</row>
    <row r="123" spans="1:28" ht="13" x14ac:dyDescent="0.15">
      <c r="A123" s="97"/>
      <c r="B123" s="97"/>
      <c r="C123" s="98"/>
      <c r="D123" s="97"/>
      <c r="E123" s="97"/>
      <c r="F123" s="98"/>
      <c r="G123" s="98"/>
      <c r="H123" s="98"/>
      <c r="I123" s="98"/>
      <c r="J123" s="98"/>
      <c r="K123" s="97"/>
      <c r="L123" s="98"/>
      <c r="M123" s="98"/>
      <c r="N123" s="97"/>
      <c r="O123" s="98"/>
      <c r="P123" s="98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</row>
    <row r="124" spans="1:28" ht="13" x14ac:dyDescent="0.15">
      <c r="A124" s="97"/>
      <c r="B124" s="97"/>
      <c r="C124" s="98"/>
      <c r="D124" s="97"/>
      <c r="E124" s="97"/>
      <c r="F124" s="98"/>
      <c r="G124" s="98"/>
      <c r="H124" s="98"/>
      <c r="I124" s="98"/>
      <c r="J124" s="98"/>
      <c r="K124" s="97"/>
      <c r="L124" s="98"/>
      <c r="M124" s="98"/>
      <c r="N124" s="97"/>
      <c r="O124" s="98"/>
      <c r="P124" s="98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</row>
    <row r="125" spans="1:28" ht="13" x14ac:dyDescent="0.15">
      <c r="A125" s="97"/>
      <c r="B125" s="97"/>
      <c r="C125" s="98"/>
      <c r="D125" s="97"/>
      <c r="E125" s="97"/>
      <c r="F125" s="98"/>
      <c r="G125" s="98"/>
      <c r="H125" s="98"/>
      <c r="I125" s="98"/>
      <c r="J125" s="98"/>
      <c r="K125" s="97"/>
      <c r="L125" s="98"/>
      <c r="M125" s="98"/>
      <c r="N125" s="97"/>
      <c r="O125" s="98"/>
      <c r="P125" s="98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</row>
    <row r="126" spans="1:28" ht="13" x14ac:dyDescent="0.15">
      <c r="A126" s="97"/>
      <c r="B126" s="97"/>
      <c r="C126" s="98"/>
      <c r="D126" s="97"/>
      <c r="E126" s="97"/>
      <c r="F126" s="98"/>
      <c r="G126" s="98"/>
      <c r="H126" s="98"/>
      <c r="I126" s="98"/>
      <c r="J126" s="98"/>
      <c r="K126" s="97"/>
      <c r="L126" s="98"/>
      <c r="M126" s="98"/>
      <c r="N126" s="97"/>
      <c r="O126" s="98"/>
      <c r="P126" s="98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</row>
    <row r="127" spans="1:28" ht="13" x14ac:dyDescent="0.15">
      <c r="A127" s="97"/>
      <c r="B127" s="97"/>
      <c r="C127" s="98"/>
      <c r="D127" s="97"/>
      <c r="E127" s="97"/>
      <c r="F127" s="98"/>
      <c r="G127" s="98"/>
      <c r="H127" s="98"/>
      <c r="I127" s="98"/>
      <c r="J127" s="98"/>
      <c r="K127" s="97"/>
      <c r="L127" s="98"/>
      <c r="M127" s="98"/>
      <c r="N127" s="97"/>
      <c r="O127" s="98"/>
      <c r="P127" s="98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</row>
    <row r="128" spans="1:28" ht="13" x14ac:dyDescent="0.15">
      <c r="A128" s="97"/>
      <c r="B128" s="97"/>
      <c r="C128" s="98"/>
      <c r="D128" s="97"/>
      <c r="E128" s="97"/>
      <c r="F128" s="98"/>
      <c r="G128" s="98"/>
      <c r="H128" s="98"/>
      <c r="I128" s="98"/>
      <c r="J128" s="98"/>
      <c r="K128" s="97"/>
      <c r="L128" s="98"/>
      <c r="M128" s="98"/>
      <c r="N128" s="97"/>
      <c r="O128" s="98"/>
      <c r="P128" s="98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</row>
    <row r="129" spans="1:28" ht="13" x14ac:dyDescent="0.15">
      <c r="A129" s="97"/>
      <c r="B129" s="97"/>
      <c r="C129" s="98"/>
      <c r="D129" s="97"/>
      <c r="E129" s="97"/>
      <c r="F129" s="98"/>
      <c r="G129" s="98"/>
      <c r="H129" s="98"/>
      <c r="I129" s="98"/>
      <c r="J129" s="98"/>
      <c r="K129" s="97"/>
      <c r="L129" s="98"/>
      <c r="M129" s="98"/>
      <c r="N129" s="97"/>
      <c r="O129" s="98"/>
      <c r="P129" s="98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</row>
    <row r="130" spans="1:28" ht="13" x14ac:dyDescent="0.15">
      <c r="A130" s="97"/>
      <c r="B130" s="97"/>
      <c r="C130" s="98"/>
      <c r="D130" s="97"/>
      <c r="E130" s="97"/>
      <c r="F130" s="98"/>
      <c r="G130" s="98"/>
      <c r="H130" s="98"/>
      <c r="I130" s="98"/>
      <c r="J130" s="98"/>
      <c r="K130" s="97"/>
      <c r="L130" s="98"/>
      <c r="M130" s="98"/>
      <c r="N130" s="97"/>
      <c r="O130" s="98"/>
      <c r="P130" s="98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</row>
    <row r="131" spans="1:28" ht="13" x14ac:dyDescent="0.15">
      <c r="A131" s="97"/>
      <c r="B131" s="97"/>
      <c r="C131" s="98"/>
      <c r="D131" s="97"/>
      <c r="E131" s="97"/>
      <c r="F131" s="98"/>
      <c r="G131" s="98"/>
      <c r="H131" s="98"/>
      <c r="I131" s="98"/>
      <c r="J131" s="98"/>
      <c r="K131" s="97"/>
      <c r="L131" s="98"/>
      <c r="M131" s="98"/>
      <c r="N131" s="97"/>
      <c r="O131" s="98"/>
      <c r="P131" s="98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</row>
    <row r="132" spans="1:28" ht="13" x14ac:dyDescent="0.15">
      <c r="A132" s="97"/>
      <c r="B132" s="97"/>
      <c r="C132" s="98"/>
      <c r="D132" s="97"/>
      <c r="E132" s="97"/>
      <c r="F132" s="98"/>
      <c r="G132" s="98"/>
      <c r="H132" s="98"/>
      <c r="I132" s="98"/>
      <c r="J132" s="98"/>
      <c r="K132" s="97"/>
      <c r="L132" s="98"/>
      <c r="M132" s="98"/>
      <c r="N132" s="97"/>
      <c r="O132" s="98"/>
      <c r="P132" s="98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</row>
    <row r="133" spans="1:28" ht="13" x14ac:dyDescent="0.15">
      <c r="A133" s="97"/>
      <c r="B133" s="97"/>
      <c r="C133" s="98"/>
      <c r="D133" s="97"/>
      <c r="E133" s="97"/>
      <c r="F133" s="98"/>
      <c r="G133" s="98"/>
      <c r="H133" s="98"/>
      <c r="I133" s="98"/>
      <c r="J133" s="98"/>
      <c r="K133" s="97"/>
      <c r="L133" s="98"/>
      <c r="M133" s="98"/>
      <c r="N133" s="97"/>
      <c r="O133" s="98"/>
      <c r="P133" s="98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</row>
    <row r="134" spans="1:28" ht="13" x14ac:dyDescent="0.15">
      <c r="A134" s="97"/>
      <c r="B134" s="97"/>
      <c r="C134" s="98"/>
      <c r="D134" s="97"/>
      <c r="E134" s="97"/>
      <c r="F134" s="98"/>
      <c r="G134" s="98"/>
      <c r="H134" s="98"/>
      <c r="I134" s="98"/>
      <c r="J134" s="98"/>
      <c r="K134" s="97"/>
      <c r="L134" s="98"/>
      <c r="M134" s="98"/>
      <c r="N134" s="97"/>
      <c r="O134" s="98"/>
      <c r="P134" s="98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</row>
    <row r="135" spans="1:28" ht="13" x14ac:dyDescent="0.15">
      <c r="A135" s="97"/>
      <c r="B135" s="97"/>
      <c r="C135" s="98"/>
      <c r="D135" s="97"/>
      <c r="E135" s="97"/>
      <c r="F135" s="98"/>
      <c r="G135" s="98"/>
      <c r="H135" s="98"/>
      <c r="I135" s="98"/>
      <c r="J135" s="98"/>
      <c r="K135" s="97"/>
      <c r="L135" s="98"/>
      <c r="M135" s="98"/>
      <c r="N135" s="97"/>
      <c r="O135" s="98"/>
      <c r="P135" s="98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</row>
    <row r="136" spans="1:28" ht="13" x14ac:dyDescent="0.15">
      <c r="A136" s="97"/>
      <c r="B136" s="97"/>
      <c r="C136" s="98"/>
      <c r="D136" s="97"/>
      <c r="E136" s="97"/>
      <c r="F136" s="98"/>
      <c r="G136" s="98"/>
      <c r="H136" s="98"/>
      <c r="I136" s="98"/>
      <c r="J136" s="98"/>
      <c r="K136" s="97"/>
      <c r="L136" s="98"/>
      <c r="M136" s="98"/>
      <c r="N136" s="97"/>
      <c r="O136" s="98"/>
      <c r="P136" s="98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</row>
    <row r="137" spans="1:28" ht="13" x14ac:dyDescent="0.15">
      <c r="A137" s="97"/>
      <c r="B137" s="97"/>
      <c r="C137" s="98"/>
      <c r="D137" s="97"/>
      <c r="E137" s="97"/>
      <c r="F137" s="98"/>
      <c r="G137" s="98"/>
      <c r="H137" s="98"/>
      <c r="I137" s="98"/>
      <c r="J137" s="98"/>
      <c r="K137" s="97"/>
      <c r="L137" s="98"/>
      <c r="M137" s="98"/>
      <c r="N137" s="97"/>
      <c r="O137" s="98"/>
      <c r="P137" s="98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</row>
    <row r="138" spans="1:28" ht="13" x14ac:dyDescent="0.15">
      <c r="A138" s="97"/>
      <c r="B138" s="97"/>
      <c r="C138" s="98"/>
      <c r="D138" s="97"/>
      <c r="E138" s="97"/>
      <c r="F138" s="98"/>
      <c r="G138" s="98"/>
      <c r="H138" s="98"/>
      <c r="I138" s="98"/>
      <c r="J138" s="98"/>
      <c r="K138" s="97"/>
      <c r="L138" s="98"/>
      <c r="M138" s="98"/>
      <c r="N138" s="97"/>
      <c r="O138" s="98"/>
      <c r="P138" s="98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</row>
    <row r="139" spans="1:28" ht="13" x14ac:dyDescent="0.15">
      <c r="A139" s="97"/>
      <c r="B139" s="97"/>
      <c r="C139" s="98"/>
      <c r="D139" s="97"/>
      <c r="E139" s="97"/>
      <c r="F139" s="98"/>
      <c r="G139" s="98"/>
      <c r="H139" s="98"/>
      <c r="I139" s="98"/>
      <c r="J139" s="98"/>
      <c r="K139" s="97"/>
      <c r="L139" s="98"/>
      <c r="M139" s="98"/>
      <c r="N139" s="97"/>
      <c r="O139" s="98"/>
      <c r="P139" s="98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</row>
    <row r="140" spans="1:28" ht="13" x14ac:dyDescent="0.15">
      <c r="A140" s="97"/>
      <c r="B140" s="97"/>
      <c r="C140" s="98"/>
      <c r="D140" s="97"/>
      <c r="E140" s="97"/>
      <c r="F140" s="98"/>
      <c r="G140" s="98"/>
      <c r="H140" s="98"/>
      <c r="I140" s="98"/>
      <c r="J140" s="98"/>
      <c r="K140" s="97"/>
      <c r="L140" s="98"/>
      <c r="M140" s="98"/>
      <c r="N140" s="97"/>
      <c r="O140" s="98"/>
      <c r="P140" s="98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</row>
    <row r="141" spans="1:28" ht="13" x14ac:dyDescent="0.15">
      <c r="A141" s="97"/>
      <c r="B141" s="97"/>
      <c r="C141" s="98"/>
      <c r="D141" s="97"/>
      <c r="E141" s="97"/>
      <c r="F141" s="98"/>
      <c r="G141" s="98"/>
      <c r="H141" s="98"/>
      <c r="I141" s="98"/>
      <c r="J141" s="98"/>
      <c r="K141" s="97"/>
      <c r="L141" s="98"/>
      <c r="M141" s="98"/>
      <c r="N141" s="97"/>
      <c r="O141" s="98"/>
      <c r="P141" s="98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</row>
    <row r="142" spans="1:28" ht="13" x14ac:dyDescent="0.15">
      <c r="A142" s="97"/>
      <c r="B142" s="97"/>
      <c r="C142" s="98"/>
      <c r="D142" s="97"/>
      <c r="E142" s="97"/>
      <c r="F142" s="98"/>
      <c r="G142" s="98"/>
      <c r="H142" s="98"/>
      <c r="I142" s="98"/>
      <c r="J142" s="98"/>
      <c r="K142" s="97"/>
      <c r="L142" s="98"/>
      <c r="M142" s="98"/>
      <c r="N142" s="97"/>
      <c r="O142" s="98"/>
      <c r="P142" s="98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</row>
    <row r="143" spans="1:28" ht="13" x14ac:dyDescent="0.15">
      <c r="A143" s="97"/>
      <c r="B143" s="97"/>
      <c r="C143" s="98"/>
      <c r="D143" s="97"/>
      <c r="E143" s="97"/>
      <c r="F143" s="98"/>
      <c r="G143" s="98"/>
      <c r="H143" s="98"/>
      <c r="I143" s="98"/>
      <c r="J143" s="98"/>
      <c r="K143" s="97"/>
      <c r="L143" s="98"/>
      <c r="M143" s="98"/>
      <c r="N143" s="97"/>
      <c r="O143" s="98"/>
      <c r="P143" s="98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</row>
    <row r="144" spans="1:28" ht="13" x14ac:dyDescent="0.15">
      <c r="A144" s="97"/>
      <c r="B144" s="97"/>
      <c r="C144" s="98"/>
      <c r="D144" s="97"/>
      <c r="E144" s="97"/>
      <c r="F144" s="98"/>
      <c r="G144" s="98"/>
      <c r="H144" s="98"/>
      <c r="I144" s="98"/>
      <c r="J144" s="98"/>
      <c r="K144" s="97"/>
      <c r="L144" s="98"/>
      <c r="M144" s="98"/>
      <c r="N144" s="97"/>
      <c r="O144" s="98"/>
      <c r="P144" s="98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</row>
    <row r="145" spans="1:28" ht="13" x14ac:dyDescent="0.15">
      <c r="A145" s="97"/>
      <c r="B145" s="97"/>
      <c r="C145" s="98"/>
      <c r="D145" s="97"/>
      <c r="E145" s="97"/>
      <c r="F145" s="98"/>
      <c r="G145" s="98"/>
      <c r="H145" s="98"/>
      <c r="I145" s="98"/>
      <c r="J145" s="98"/>
      <c r="K145" s="97"/>
      <c r="L145" s="98"/>
      <c r="M145" s="98"/>
      <c r="N145" s="97"/>
      <c r="O145" s="98"/>
      <c r="P145" s="98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</row>
    <row r="146" spans="1:28" ht="13" x14ac:dyDescent="0.15">
      <c r="A146" s="97"/>
      <c r="B146" s="97"/>
      <c r="C146" s="98"/>
      <c r="D146" s="97"/>
      <c r="E146" s="97"/>
      <c r="F146" s="98"/>
      <c r="G146" s="98"/>
      <c r="H146" s="98"/>
      <c r="I146" s="98"/>
      <c r="J146" s="98"/>
      <c r="K146" s="97"/>
      <c r="L146" s="98"/>
      <c r="M146" s="98"/>
      <c r="N146" s="97"/>
      <c r="O146" s="98"/>
      <c r="P146" s="98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</row>
    <row r="147" spans="1:28" ht="13" x14ac:dyDescent="0.15">
      <c r="A147" s="97"/>
      <c r="B147" s="97"/>
      <c r="C147" s="98"/>
      <c r="D147" s="97"/>
      <c r="E147" s="97"/>
      <c r="F147" s="98"/>
      <c r="G147" s="98"/>
      <c r="H147" s="98"/>
      <c r="I147" s="98"/>
      <c r="J147" s="98"/>
      <c r="K147" s="97"/>
      <c r="L147" s="98"/>
      <c r="M147" s="98"/>
      <c r="N147" s="97"/>
      <c r="O147" s="98"/>
      <c r="P147" s="98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</row>
    <row r="148" spans="1:28" ht="13" x14ac:dyDescent="0.15">
      <c r="A148" s="97"/>
      <c r="B148" s="97"/>
      <c r="C148" s="98"/>
      <c r="D148" s="97"/>
      <c r="E148" s="97"/>
      <c r="F148" s="98"/>
      <c r="G148" s="98"/>
      <c r="H148" s="98"/>
      <c r="I148" s="98"/>
      <c r="J148" s="98"/>
      <c r="K148" s="97"/>
      <c r="L148" s="98"/>
      <c r="M148" s="98"/>
      <c r="N148" s="97"/>
      <c r="O148" s="98"/>
      <c r="P148" s="98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</row>
    <row r="149" spans="1:28" ht="13" x14ac:dyDescent="0.15">
      <c r="A149" s="97"/>
      <c r="B149" s="97"/>
      <c r="C149" s="98"/>
      <c r="D149" s="97"/>
      <c r="E149" s="97"/>
      <c r="F149" s="98"/>
      <c r="G149" s="98"/>
      <c r="H149" s="98"/>
      <c r="I149" s="98"/>
      <c r="J149" s="98"/>
      <c r="K149" s="97"/>
      <c r="L149" s="98"/>
      <c r="M149" s="98"/>
      <c r="N149" s="97"/>
      <c r="O149" s="98"/>
      <c r="P149" s="98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</row>
    <row r="150" spans="1:28" ht="13" x14ac:dyDescent="0.15">
      <c r="A150" s="97"/>
      <c r="B150" s="97"/>
      <c r="C150" s="98"/>
      <c r="D150" s="97"/>
      <c r="E150" s="97"/>
      <c r="F150" s="98"/>
      <c r="G150" s="98"/>
      <c r="H150" s="98"/>
      <c r="I150" s="98"/>
      <c r="J150" s="98"/>
      <c r="K150" s="97"/>
      <c r="L150" s="98"/>
      <c r="M150" s="98"/>
      <c r="N150" s="97"/>
      <c r="O150" s="98"/>
      <c r="P150" s="98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</row>
    <row r="151" spans="1:28" ht="13" x14ac:dyDescent="0.15">
      <c r="A151" s="97"/>
      <c r="B151" s="97"/>
      <c r="C151" s="98"/>
      <c r="D151" s="97"/>
      <c r="E151" s="97"/>
      <c r="F151" s="98"/>
      <c r="G151" s="98"/>
      <c r="H151" s="98"/>
      <c r="I151" s="98"/>
      <c r="J151" s="98"/>
      <c r="K151" s="97"/>
      <c r="L151" s="98"/>
      <c r="M151" s="98"/>
      <c r="N151" s="97"/>
      <c r="O151" s="98"/>
      <c r="P151" s="98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</row>
    <row r="152" spans="1:28" ht="13" x14ac:dyDescent="0.15">
      <c r="A152" s="97"/>
      <c r="B152" s="97"/>
      <c r="C152" s="98"/>
      <c r="D152" s="97"/>
      <c r="E152" s="97"/>
      <c r="F152" s="98"/>
      <c r="G152" s="98"/>
      <c r="H152" s="98"/>
      <c r="I152" s="98"/>
      <c r="J152" s="98"/>
      <c r="K152" s="97"/>
      <c r="L152" s="98"/>
      <c r="M152" s="98"/>
      <c r="N152" s="97"/>
      <c r="O152" s="98"/>
      <c r="P152" s="98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</row>
    <row r="153" spans="1:28" ht="13" x14ac:dyDescent="0.15">
      <c r="A153" s="97"/>
      <c r="B153" s="97"/>
      <c r="C153" s="98"/>
      <c r="D153" s="97"/>
      <c r="E153" s="97"/>
      <c r="F153" s="98"/>
      <c r="G153" s="98"/>
      <c r="H153" s="98"/>
      <c r="I153" s="98"/>
      <c r="J153" s="98"/>
      <c r="K153" s="97"/>
      <c r="L153" s="98"/>
      <c r="M153" s="98"/>
      <c r="N153" s="97"/>
      <c r="O153" s="98"/>
      <c r="P153" s="98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</row>
    <row r="154" spans="1:28" ht="13" x14ac:dyDescent="0.15">
      <c r="A154" s="97"/>
      <c r="B154" s="97"/>
      <c r="C154" s="98"/>
      <c r="D154" s="97"/>
      <c r="E154" s="97"/>
      <c r="F154" s="98"/>
      <c r="G154" s="98"/>
      <c r="H154" s="98"/>
      <c r="I154" s="98"/>
      <c r="J154" s="98"/>
      <c r="K154" s="97"/>
      <c r="L154" s="98"/>
      <c r="M154" s="98"/>
      <c r="N154" s="97"/>
      <c r="O154" s="98"/>
      <c r="P154" s="98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</row>
    <row r="155" spans="1:28" ht="13" x14ac:dyDescent="0.15">
      <c r="A155" s="97"/>
      <c r="B155" s="97"/>
      <c r="C155" s="98"/>
      <c r="D155" s="97"/>
      <c r="E155" s="97"/>
      <c r="F155" s="98"/>
      <c r="G155" s="98"/>
      <c r="H155" s="98"/>
      <c r="I155" s="98"/>
      <c r="J155" s="98"/>
      <c r="K155" s="97"/>
      <c r="L155" s="98"/>
      <c r="M155" s="98"/>
      <c r="N155" s="97"/>
      <c r="O155" s="98"/>
      <c r="P155" s="98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</row>
    <row r="156" spans="1:28" ht="13" x14ac:dyDescent="0.15">
      <c r="A156" s="97"/>
      <c r="B156" s="97"/>
      <c r="C156" s="98"/>
      <c r="D156" s="97"/>
      <c r="E156" s="97"/>
      <c r="F156" s="98"/>
      <c r="G156" s="98"/>
      <c r="H156" s="98"/>
      <c r="I156" s="98"/>
      <c r="J156" s="98"/>
      <c r="K156" s="97"/>
      <c r="L156" s="98"/>
      <c r="M156" s="98"/>
      <c r="N156" s="97"/>
      <c r="O156" s="98"/>
      <c r="P156" s="98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</row>
    <row r="157" spans="1:28" ht="13" x14ac:dyDescent="0.15">
      <c r="A157" s="97"/>
      <c r="B157" s="97"/>
      <c r="C157" s="98"/>
      <c r="D157" s="97"/>
      <c r="E157" s="97"/>
      <c r="F157" s="98"/>
      <c r="G157" s="98"/>
      <c r="H157" s="98"/>
      <c r="I157" s="98"/>
      <c r="J157" s="98"/>
      <c r="K157" s="97"/>
      <c r="L157" s="98"/>
      <c r="M157" s="98"/>
      <c r="N157" s="97"/>
      <c r="O157" s="98"/>
      <c r="P157" s="98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</row>
    <row r="158" spans="1:28" ht="13" x14ac:dyDescent="0.15">
      <c r="A158" s="97"/>
      <c r="B158" s="97"/>
      <c r="C158" s="98"/>
      <c r="D158" s="97"/>
      <c r="E158" s="97"/>
      <c r="F158" s="98"/>
      <c r="G158" s="98"/>
      <c r="H158" s="98"/>
      <c r="I158" s="98"/>
      <c r="J158" s="98"/>
      <c r="K158" s="97"/>
      <c r="L158" s="98"/>
      <c r="M158" s="98"/>
      <c r="N158" s="97"/>
      <c r="O158" s="98"/>
      <c r="P158" s="98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</row>
    <row r="159" spans="1:28" ht="13" x14ac:dyDescent="0.15">
      <c r="A159" s="97"/>
      <c r="B159" s="97"/>
      <c r="C159" s="98"/>
      <c r="D159" s="97"/>
      <c r="E159" s="97"/>
      <c r="F159" s="98"/>
      <c r="G159" s="98"/>
      <c r="H159" s="98"/>
      <c r="I159" s="98"/>
      <c r="J159" s="98"/>
      <c r="K159" s="97"/>
      <c r="L159" s="98"/>
      <c r="M159" s="98"/>
      <c r="N159" s="97"/>
      <c r="O159" s="98"/>
      <c r="P159" s="98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</row>
    <row r="160" spans="1:28" ht="13" x14ac:dyDescent="0.15">
      <c r="A160" s="97"/>
      <c r="B160" s="97"/>
      <c r="C160" s="98"/>
      <c r="D160" s="97"/>
      <c r="E160" s="97"/>
      <c r="F160" s="98"/>
      <c r="G160" s="98"/>
      <c r="H160" s="98"/>
      <c r="I160" s="98"/>
      <c r="J160" s="98"/>
      <c r="K160" s="97"/>
      <c r="L160" s="98"/>
      <c r="M160" s="98"/>
      <c r="N160" s="97"/>
      <c r="O160" s="98"/>
      <c r="P160" s="98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</row>
    <row r="161" spans="1:28" ht="13" x14ac:dyDescent="0.15">
      <c r="A161" s="97"/>
      <c r="B161" s="97"/>
      <c r="C161" s="98"/>
      <c r="D161" s="97"/>
      <c r="E161" s="97"/>
      <c r="F161" s="98"/>
      <c r="G161" s="98"/>
      <c r="H161" s="98"/>
      <c r="I161" s="98"/>
      <c r="J161" s="98"/>
      <c r="K161" s="97"/>
      <c r="L161" s="98"/>
      <c r="M161" s="98"/>
      <c r="N161" s="97"/>
      <c r="O161" s="98"/>
      <c r="P161" s="98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</row>
    <row r="162" spans="1:28" ht="13" x14ac:dyDescent="0.15">
      <c r="A162" s="97"/>
      <c r="B162" s="97"/>
      <c r="C162" s="98"/>
      <c r="D162" s="97"/>
      <c r="E162" s="97"/>
      <c r="F162" s="98"/>
      <c r="G162" s="98"/>
      <c r="H162" s="98"/>
      <c r="I162" s="98"/>
      <c r="J162" s="98"/>
      <c r="K162" s="97"/>
      <c r="L162" s="98"/>
      <c r="M162" s="98"/>
      <c r="N162" s="97"/>
      <c r="O162" s="98"/>
      <c r="P162" s="98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</row>
    <row r="163" spans="1:28" ht="13" x14ac:dyDescent="0.15">
      <c r="A163" s="97"/>
      <c r="B163" s="97"/>
      <c r="C163" s="98"/>
      <c r="D163" s="97"/>
      <c r="E163" s="97"/>
      <c r="F163" s="98"/>
      <c r="G163" s="98"/>
      <c r="H163" s="98"/>
      <c r="I163" s="98"/>
      <c r="J163" s="98"/>
      <c r="K163" s="97"/>
      <c r="L163" s="98"/>
      <c r="M163" s="98"/>
      <c r="N163" s="97"/>
      <c r="O163" s="98"/>
      <c r="P163" s="98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</row>
    <row r="164" spans="1:28" ht="13" x14ac:dyDescent="0.15">
      <c r="A164" s="97"/>
      <c r="B164" s="97"/>
      <c r="C164" s="98"/>
      <c r="D164" s="97"/>
      <c r="E164" s="97"/>
      <c r="F164" s="98"/>
      <c r="G164" s="98"/>
      <c r="H164" s="98"/>
      <c r="I164" s="98"/>
      <c r="J164" s="98"/>
      <c r="K164" s="97"/>
      <c r="L164" s="98"/>
      <c r="M164" s="98"/>
      <c r="N164" s="97"/>
      <c r="O164" s="98"/>
      <c r="P164" s="98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</row>
    <row r="165" spans="1:28" ht="13" x14ac:dyDescent="0.15">
      <c r="A165" s="97"/>
      <c r="B165" s="97"/>
      <c r="C165" s="98"/>
      <c r="D165" s="97"/>
      <c r="E165" s="97"/>
      <c r="F165" s="98"/>
      <c r="G165" s="98"/>
      <c r="H165" s="98"/>
      <c r="I165" s="98"/>
      <c r="J165" s="98"/>
      <c r="K165" s="97"/>
      <c r="L165" s="98"/>
      <c r="M165" s="98"/>
      <c r="N165" s="97"/>
      <c r="O165" s="98"/>
      <c r="P165" s="98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</row>
    <row r="166" spans="1:28" ht="13" x14ac:dyDescent="0.15">
      <c r="A166" s="97"/>
      <c r="B166" s="97"/>
      <c r="C166" s="98"/>
      <c r="D166" s="97"/>
      <c r="E166" s="97"/>
      <c r="F166" s="98"/>
      <c r="G166" s="98"/>
      <c r="H166" s="98"/>
      <c r="I166" s="98"/>
      <c r="J166" s="98"/>
      <c r="K166" s="97"/>
      <c r="L166" s="98"/>
      <c r="M166" s="98"/>
      <c r="N166" s="97"/>
      <c r="O166" s="98"/>
      <c r="P166" s="98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</row>
    <row r="167" spans="1:28" ht="13" x14ac:dyDescent="0.15">
      <c r="A167" s="97"/>
      <c r="B167" s="97"/>
      <c r="C167" s="98"/>
      <c r="D167" s="97"/>
      <c r="E167" s="97"/>
      <c r="F167" s="98"/>
      <c r="G167" s="98"/>
      <c r="H167" s="98"/>
      <c r="I167" s="98"/>
      <c r="J167" s="98"/>
      <c r="K167" s="97"/>
      <c r="L167" s="98"/>
      <c r="M167" s="98"/>
      <c r="N167" s="97"/>
      <c r="O167" s="98"/>
      <c r="P167" s="98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</row>
    <row r="168" spans="1:28" ht="13" x14ac:dyDescent="0.15">
      <c r="A168" s="97"/>
      <c r="B168" s="97"/>
      <c r="C168" s="98"/>
      <c r="D168" s="97"/>
      <c r="E168" s="97"/>
      <c r="F168" s="98"/>
      <c r="G168" s="98"/>
      <c r="H168" s="98"/>
      <c r="I168" s="98"/>
      <c r="J168" s="98"/>
      <c r="K168" s="97"/>
      <c r="L168" s="98"/>
      <c r="M168" s="98"/>
      <c r="N168" s="97"/>
      <c r="O168" s="98"/>
      <c r="P168" s="98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</row>
    <row r="169" spans="1:28" ht="13" x14ac:dyDescent="0.15">
      <c r="A169" s="97"/>
      <c r="B169" s="97"/>
      <c r="C169" s="98"/>
      <c r="D169" s="97"/>
      <c r="E169" s="97"/>
      <c r="F169" s="98"/>
      <c r="G169" s="98"/>
      <c r="H169" s="98"/>
      <c r="I169" s="98"/>
      <c r="J169" s="98"/>
      <c r="K169" s="97"/>
      <c r="L169" s="98"/>
      <c r="M169" s="98"/>
      <c r="N169" s="97"/>
      <c r="O169" s="98"/>
      <c r="P169" s="98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</row>
    <row r="170" spans="1:28" ht="13" x14ac:dyDescent="0.15">
      <c r="A170" s="97"/>
      <c r="B170" s="97"/>
      <c r="C170" s="98"/>
      <c r="D170" s="97"/>
      <c r="E170" s="97"/>
      <c r="F170" s="98"/>
      <c r="G170" s="98"/>
      <c r="H170" s="98"/>
      <c r="I170" s="98"/>
      <c r="J170" s="98"/>
      <c r="K170" s="97"/>
      <c r="L170" s="98"/>
      <c r="M170" s="98"/>
      <c r="N170" s="97"/>
      <c r="O170" s="98"/>
      <c r="P170" s="98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</row>
    <row r="171" spans="1:28" ht="13" x14ac:dyDescent="0.15">
      <c r="A171" s="97"/>
      <c r="B171" s="97"/>
      <c r="C171" s="98"/>
      <c r="D171" s="97"/>
      <c r="E171" s="97"/>
      <c r="F171" s="98"/>
      <c r="G171" s="98"/>
      <c r="H171" s="98"/>
      <c r="I171" s="98"/>
      <c r="J171" s="98"/>
      <c r="K171" s="97"/>
      <c r="L171" s="98"/>
      <c r="M171" s="98"/>
      <c r="N171" s="97"/>
      <c r="O171" s="98"/>
      <c r="P171" s="98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</row>
    <row r="172" spans="1:28" ht="13" x14ac:dyDescent="0.15">
      <c r="A172" s="97"/>
      <c r="B172" s="97"/>
      <c r="C172" s="98"/>
      <c r="D172" s="97"/>
      <c r="E172" s="97"/>
      <c r="F172" s="98"/>
      <c r="G172" s="98"/>
      <c r="H172" s="98"/>
      <c r="I172" s="98"/>
      <c r="J172" s="98"/>
      <c r="K172" s="97"/>
      <c r="L172" s="98"/>
      <c r="M172" s="98"/>
      <c r="N172" s="97"/>
      <c r="O172" s="98"/>
      <c r="P172" s="98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</row>
    <row r="173" spans="1:28" ht="13" x14ac:dyDescent="0.15">
      <c r="A173" s="97"/>
      <c r="B173" s="97"/>
      <c r="C173" s="98"/>
      <c r="D173" s="97"/>
      <c r="E173" s="97"/>
      <c r="F173" s="98"/>
      <c r="G173" s="98"/>
      <c r="H173" s="98"/>
      <c r="I173" s="98"/>
      <c r="J173" s="98"/>
      <c r="K173" s="97"/>
      <c r="L173" s="98"/>
      <c r="M173" s="98"/>
      <c r="N173" s="97"/>
      <c r="O173" s="98"/>
      <c r="P173" s="98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</row>
    <row r="174" spans="1:28" ht="13" x14ac:dyDescent="0.15">
      <c r="A174" s="97"/>
      <c r="B174" s="97"/>
      <c r="C174" s="98"/>
      <c r="D174" s="97"/>
      <c r="E174" s="97"/>
      <c r="F174" s="98"/>
      <c r="G174" s="98"/>
      <c r="H174" s="98"/>
      <c r="I174" s="98"/>
      <c r="J174" s="98"/>
      <c r="K174" s="97"/>
      <c r="L174" s="98"/>
      <c r="M174" s="98"/>
      <c r="N174" s="97"/>
      <c r="O174" s="98"/>
      <c r="P174" s="98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</row>
    <row r="175" spans="1:28" ht="13" x14ac:dyDescent="0.15">
      <c r="A175" s="97"/>
      <c r="B175" s="97"/>
      <c r="C175" s="98"/>
      <c r="D175" s="97"/>
      <c r="E175" s="97"/>
      <c r="F175" s="98"/>
      <c r="G175" s="98"/>
      <c r="H175" s="98"/>
      <c r="I175" s="98"/>
      <c r="J175" s="98"/>
      <c r="K175" s="97"/>
      <c r="L175" s="98"/>
      <c r="M175" s="98"/>
      <c r="N175" s="97"/>
      <c r="O175" s="98"/>
      <c r="P175" s="98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</row>
    <row r="176" spans="1:28" ht="13" x14ac:dyDescent="0.15">
      <c r="A176" s="97"/>
      <c r="B176" s="97"/>
      <c r="C176" s="98"/>
      <c r="D176" s="97"/>
      <c r="E176" s="97"/>
      <c r="F176" s="98"/>
      <c r="G176" s="98"/>
      <c r="H176" s="98"/>
      <c r="I176" s="98"/>
      <c r="J176" s="98"/>
      <c r="K176" s="97"/>
      <c r="L176" s="98"/>
      <c r="M176" s="98"/>
      <c r="N176" s="97"/>
      <c r="O176" s="98"/>
      <c r="P176" s="98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</row>
    <row r="177" spans="1:28" ht="13" x14ac:dyDescent="0.15">
      <c r="A177" s="97"/>
      <c r="B177" s="97"/>
      <c r="C177" s="98"/>
      <c r="D177" s="97"/>
      <c r="E177" s="97"/>
      <c r="F177" s="98"/>
      <c r="G177" s="98"/>
      <c r="H177" s="98"/>
      <c r="I177" s="98"/>
      <c r="J177" s="98"/>
      <c r="K177" s="97"/>
      <c r="L177" s="98"/>
      <c r="M177" s="98"/>
      <c r="N177" s="97"/>
      <c r="O177" s="98"/>
      <c r="P177" s="98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</row>
    <row r="178" spans="1:28" ht="13" x14ac:dyDescent="0.15">
      <c r="A178" s="97"/>
      <c r="B178" s="97"/>
      <c r="C178" s="98"/>
      <c r="D178" s="97"/>
      <c r="E178" s="97"/>
      <c r="F178" s="98"/>
      <c r="G178" s="98"/>
      <c r="H178" s="98"/>
      <c r="I178" s="98"/>
      <c r="J178" s="98"/>
      <c r="K178" s="97"/>
      <c r="L178" s="98"/>
      <c r="M178" s="98"/>
      <c r="N178" s="97"/>
      <c r="O178" s="98"/>
      <c r="P178" s="98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</row>
    <row r="179" spans="1:28" ht="13" x14ac:dyDescent="0.15">
      <c r="A179" s="97"/>
      <c r="B179" s="97"/>
      <c r="C179" s="98"/>
      <c r="D179" s="97"/>
      <c r="E179" s="97"/>
      <c r="F179" s="98"/>
      <c r="G179" s="98"/>
      <c r="H179" s="98"/>
      <c r="I179" s="98"/>
      <c r="J179" s="98"/>
      <c r="K179" s="97"/>
      <c r="L179" s="98"/>
      <c r="M179" s="98"/>
      <c r="N179" s="97"/>
      <c r="O179" s="98"/>
      <c r="P179" s="98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</row>
    <row r="180" spans="1:28" ht="13" x14ac:dyDescent="0.15">
      <c r="A180" s="97"/>
      <c r="B180" s="97"/>
      <c r="C180" s="98"/>
      <c r="D180" s="97"/>
      <c r="E180" s="97"/>
      <c r="F180" s="98"/>
      <c r="G180" s="98"/>
      <c r="H180" s="98"/>
      <c r="I180" s="98"/>
      <c r="J180" s="98"/>
      <c r="K180" s="97"/>
      <c r="L180" s="98"/>
      <c r="M180" s="98"/>
      <c r="N180" s="97"/>
      <c r="O180" s="98"/>
      <c r="P180" s="98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</row>
    <row r="181" spans="1:28" ht="13" x14ac:dyDescent="0.15">
      <c r="A181" s="97"/>
      <c r="B181" s="97"/>
      <c r="C181" s="98"/>
      <c r="D181" s="97"/>
      <c r="E181" s="97"/>
      <c r="F181" s="98"/>
      <c r="G181" s="98"/>
      <c r="H181" s="98"/>
      <c r="I181" s="98"/>
      <c r="J181" s="98"/>
      <c r="K181" s="97"/>
      <c r="L181" s="98"/>
      <c r="M181" s="98"/>
      <c r="N181" s="97"/>
      <c r="O181" s="98"/>
      <c r="P181" s="98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</row>
    <row r="182" spans="1:28" ht="13" x14ac:dyDescent="0.15">
      <c r="A182" s="97"/>
      <c r="B182" s="97"/>
      <c r="C182" s="98"/>
      <c r="D182" s="97"/>
      <c r="E182" s="97"/>
      <c r="F182" s="98"/>
      <c r="G182" s="98"/>
      <c r="H182" s="98"/>
      <c r="I182" s="98"/>
      <c r="J182" s="98"/>
      <c r="K182" s="97"/>
      <c r="L182" s="98"/>
      <c r="M182" s="98"/>
      <c r="N182" s="97"/>
      <c r="O182" s="98"/>
      <c r="P182" s="98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</row>
    <row r="183" spans="1:28" ht="13" x14ac:dyDescent="0.15">
      <c r="A183" s="97"/>
      <c r="B183" s="97"/>
      <c r="C183" s="98"/>
      <c r="D183" s="97"/>
      <c r="E183" s="97"/>
      <c r="F183" s="98"/>
      <c r="G183" s="98"/>
      <c r="H183" s="98"/>
      <c r="I183" s="98"/>
      <c r="J183" s="98"/>
      <c r="K183" s="97"/>
      <c r="L183" s="98"/>
      <c r="M183" s="98"/>
      <c r="N183" s="97"/>
      <c r="O183" s="98"/>
      <c r="P183" s="98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</row>
    <row r="184" spans="1:28" ht="13" x14ac:dyDescent="0.15">
      <c r="A184" s="97"/>
      <c r="B184" s="97"/>
      <c r="C184" s="98"/>
      <c r="D184" s="97"/>
      <c r="E184" s="97"/>
      <c r="F184" s="98"/>
      <c r="G184" s="98"/>
      <c r="H184" s="98"/>
      <c r="I184" s="98"/>
      <c r="J184" s="98"/>
      <c r="K184" s="97"/>
      <c r="L184" s="98"/>
      <c r="M184" s="98"/>
      <c r="N184" s="97"/>
      <c r="O184" s="98"/>
      <c r="P184" s="98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</row>
    <row r="185" spans="1:28" ht="13" x14ac:dyDescent="0.15">
      <c r="A185" s="97"/>
      <c r="B185" s="97"/>
      <c r="C185" s="98"/>
      <c r="D185" s="97"/>
      <c r="E185" s="97"/>
      <c r="F185" s="98"/>
      <c r="G185" s="98"/>
      <c r="H185" s="98"/>
      <c r="I185" s="98"/>
      <c r="J185" s="98"/>
      <c r="K185" s="97"/>
      <c r="L185" s="98"/>
      <c r="M185" s="98"/>
      <c r="N185" s="97"/>
      <c r="O185" s="98"/>
      <c r="P185" s="98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</row>
    <row r="186" spans="1:28" ht="13" x14ac:dyDescent="0.15">
      <c r="A186" s="97"/>
      <c r="B186" s="97"/>
      <c r="C186" s="98"/>
      <c r="D186" s="97"/>
      <c r="E186" s="97"/>
      <c r="F186" s="98"/>
      <c r="G186" s="98"/>
      <c r="H186" s="98"/>
      <c r="I186" s="98"/>
      <c r="J186" s="98"/>
      <c r="K186" s="97"/>
      <c r="L186" s="98"/>
      <c r="M186" s="98"/>
      <c r="N186" s="97"/>
      <c r="O186" s="98"/>
      <c r="P186" s="98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</row>
    <row r="187" spans="1:28" ht="13" x14ac:dyDescent="0.15">
      <c r="A187" s="97"/>
      <c r="B187" s="97"/>
      <c r="C187" s="98"/>
      <c r="D187" s="97"/>
      <c r="E187" s="97"/>
      <c r="F187" s="98"/>
      <c r="G187" s="98"/>
      <c r="H187" s="98"/>
      <c r="I187" s="98"/>
      <c r="J187" s="98"/>
      <c r="K187" s="97"/>
      <c r="L187" s="98"/>
      <c r="M187" s="98"/>
      <c r="N187" s="97"/>
      <c r="O187" s="98"/>
      <c r="P187" s="98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</row>
    <row r="188" spans="1:28" ht="13" x14ac:dyDescent="0.15">
      <c r="A188" s="97"/>
      <c r="B188" s="97"/>
      <c r="C188" s="98"/>
      <c r="D188" s="97"/>
      <c r="E188" s="97"/>
      <c r="F188" s="98"/>
      <c r="G188" s="98"/>
      <c r="H188" s="98"/>
      <c r="I188" s="98"/>
      <c r="J188" s="98"/>
      <c r="K188" s="97"/>
      <c r="L188" s="98"/>
      <c r="M188" s="98"/>
      <c r="N188" s="97"/>
      <c r="O188" s="98"/>
      <c r="P188" s="98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</row>
    <row r="189" spans="1:28" ht="13" x14ac:dyDescent="0.15">
      <c r="A189" s="97"/>
      <c r="B189" s="97"/>
      <c r="C189" s="98"/>
      <c r="D189" s="97"/>
      <c r="E189" s="97"/>
      <c r="F189" s="98"/>
      <c r="G189" s="98"/>
      <c r="H189" s="98"/>
      <c r="I189" s="98"/>
      <c r="J189" s="98"/>
      <c r="K189" s="97"/>
      <c r="L189" s="98"/>
      <c r="M189" s="98"/>
      <c r="N189" s="97"/>
      <c r="O189" s="98"/>
      <c r="P189" s="98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</row>
    <row r="190" spans="1:28" ht="13" x14ac:dyDescent="0.15">
      <c r="A190" s="97"/>
      <c r="B190" s="97"/>
      <c r="C190" s="98"/>
      <c r="D190" s="97"/>
      <c r="E190" s="97"/>
      <c r="F190" s="98"/>
      <c r="G190" s="98"/>
      <c r="H190" s="98"/>
      <c r="I190" s="98"/>
      <c r="J190" s="98"/>
      <c r="K190" s="97"/>
      <c r="L190" s="98"/>
      <c r="M190" s="98"/>
      <c r="N190" s="97"/>
      <c r="O190" s="98"/>
      <c r="P190" s="98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</row>
    <row r="191" spans="1:28" ht="13" x14ac:dyDescent="0.15">
      <c r="A191" s="97"/>
      <c r="B191" s="97"/>
      <c r="C191" s="98"/>
      <c r="D191" s="97"/>
      <c r="E191" s="97"/>
      <c r="F191" s="98"/>
      <c r="G191" s="98"/>
      <c r="H191" s="98"/>
      <c r="I191" s="98"/>
      <c r="J191" s="98"/>
      <c r="K191" s="97"/>
      <c r="L191" s="98"/>
      <c r="M191" s="98"/>
      <c r="N191" s="97"/>
      <c r="O191" s="98"/>
      <c r="P191" s="98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</row>
    <row r="192" spans="1:28" ht="13" x14ac:dyDescent="0.15">
      <c r="A192" s="97"/>
      <c r="B192" s="97"/>
      <c r="C192" s="98"/>
      <c r="D192" s="97"/>
      <c r="E192" s="97"/>
      <c r="F192" s="98"/>
      <c r="G192" s="98"/>
      <c r="H192" s="98"/>
      <c r="I192" s="98"/>
      <c r="J192" s="98"/>
      <c r="K192" s="97"/>
      <c r="L192" s="98"/>
      <c r="M192" s="98"/>
      <c r="N192" s="97"/>
      <c r="O192" s="98"/>
      <c r="P192" s="98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</row>
    <row r="193" spans="1:28" ht="13" x14ac:dyDescent="0.15">
      <c r="A193" s="97"/>
      <c r="B193" s="97"/>
      <c r="C193" s="98"/>
      <c r="D193" s="97"/>
      <c r="E193" s="97"/>
      <c r="F193" s="98"/>
      <c r="G193" s="98"/>
      <c r="H193" s="98"/>
      <c r="I193" s="98"/>
      <c r="J193" s="98"/>
      <c r="K193" s="97"/>
      <c r="L193" s="98"/>
      <c r="M193" s="98"/>
      <c r="N193" s="97"/>
      <c r="O193" s="98"/>
      <c r="P193" s="98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</row>
    <row r="194" spans="1:28" ht="13" x14ac:dyDescent="0.15">
      <c r="A194" s="97"/>
      <c r="B194" s="97"/>
      <c r="C194" s="98"/>
      <c r="D194" s="97"/>
      <c r="E194" s="97"/>
      <c r="F194" s="98"/>
      <c r="G194" s="98"/>
      <c r="H194" s="98"/>
      <c r="I194" s="98"/>
      <c r="J194" s="98"/>
      <c r="K194" s="97"/>
      <c r="L194" s="98"/>
      <c r="M194" s="98"/>
      <c r="N194" s="97"/>
      <c r="O194" s="98"/>
      <c r="P194" s="98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</row>
    <row r="195" spans="1:28" ht="13" x14ac:dyDescent="0.15">
      <c r="A195" s="97"/>
      <c r="B195" s="97"/>
      <c r="C195" s="98"/>
      <c r="D195" s="97"/>
      <c r="E195" s="97"/>
      <c r="F195" s="98"/>
      <c r="G195" s="98"/>
      <c r="H195" s="98"/>
      <c r="I195" s="98"/>
      <c r="J195" s="98"/>
      <c r="K195" s="97"/>
      <c r="L195" s="98"/>
      <c r="M195" s="98"/>
      <c r="N195" s="97"/>
      <c r="O195" s="98"/>
      <c r="P195" s="98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</row>
    <row r="196" spans="1:28" ht="13" x14ac:dyDescent="0.15">
      <c r="A196" s="97"/>
      <c r="B196" s="97"/>
      <c r="C196" s="98"/>
      <c r="D196" s="97"/>
      <c r="E196" s="97"/>
      <c r="F196" s="98"/>
      <c r="G196" s="98"/>
      <c r="H196" s="98"/>
      <c r="I196" s="98"/>
      <c r="J196" s="98"/>
      <c r="K196" s="97"/>
      <c r="L196" s="98"/>
      <c r="M196" s="98"/>
      <c r="N196" s="97"/>
      <c r="O196" s="98"/>
      <c r="P196" s="98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</row>
    <row r="197" spans="1:28" ht="13" x14ac:dyDescent="0.15">
      <c r="A197" s="97"/>
      <c r="B197" s="97"/>
      <c r="C197" s="98"/>
      <c r="D197" s="97"/>
      <c r="E197" s="97"/>
      <c r="F197" s="98"/>
      <c r="G197" s="98"/>
      <c r="H197" s="98"/>
      <c r="I197" s="98"/>
      <c r="J197" s="98"/>
      <c r="K197" s="97"/>
      <c r="L197" s="98"/>
      <c r="M197" s="98"/>
      <c r="N197" s="97"/>
      <c r="O197" s="98"/>
      <c r="P197" s="98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</row>
    <row r="198" spans="1:28" ht="13" x14ac:dyDescent="0.15">
      <c r="A198" s="97"/>
      <c r="B198" s="97"/>
      <c r="C198" s="98"/>
      <c r="D198" s="97"/>
      <c r="E198" s="97"/>
      <c r="F198" s="98"/>
      <c r="G198" s="98"/>
      <c r="H198" s="98"/>
      <c r="I198" s="98"/>
      <c r="J198" s="98"/>
      <c r="K198" s="97"/>
      <c r="L198" s="98"/>
      <c r="M198" s="98"/>
      <c r="N198" s="97"/>
      <c r="O198" s="98"/>
      <c r="P198" s="98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</row>
    <row r="199" spans="1:28" ht="13" x14ac:dyDescent="0.15">
      <c r="A199" s="97"/>
      <c r="B199" s="97"/>
      <c r="C199" s="98"/>
      <c r="D199" s="97"/>
      <c r="E199" s="97"/>
      <c r="F199" s="98"/>
      <c r="G199" s="98"/>
      <c r="H199" s="98"/>
      <c r="I199" s="98"/>
      <c r="J199" s="98"/>
      <c r="K199" s="97"/>
      <c r="L199" s="98"/>
      <c r="M199" s="98"/>
      <c r="N199" s="97"/>
      <c r="O199" s="98"/>
      <c r="P199" s="98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</row>
    <row r="200" spans="1:28" ht="13" x14ac:dyDescent="0.15">
      <c r="A200" s="97"/>
      <c r="B200" s="97"/>
      <c r="C200" s="98"/>
      <c r="D200" s="97"/>
      <c r="E200" s="97"/>
      <c r="F200" s="98"/>
      <c r="G200" s="98"/>
      <c r="H200" s="98"/>
      <c r="I200" s="98"/>
      <c r="J200" s="98"/>
      <c r="K200" s="97"/>
      <c r="L200" s="98"/>
      <c r="M200" s="98"/>
      <c r="N200" s="97"/>
      <c r="O200" s="98"/>
      <c r="P200" s="98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</row>
    <row r="201" spans="1:28" ht="13" x14ac:dyDescent="0.15">
      <c r="A201" s="97"/>
      <c r="B201" s="97"/>
      <c r="C201" s="98"/>
      <c r="D201" s="97"/>
      <c r="E201" s="97"/>
      <c r="F201" s="98"/>
      <c r="G201" s="98"/>
      <c r="H201" s="98"/>
      <c r="I201" s="98"/>
      <c r="J201" s="98"/>
      <c r="K201" s="97"/>
      <c r="L201" s="98"/>
      <c r="M201" s="98"/>
      <c r="N201" s="97"/>
      <c r="O201" s="98"/>
      <c r="P201" s="98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</row>
    <row r="202" spans="1:28" ht="13" x14ac:dyDescent="0.15">
      <c r="A202" s="97"/>
      <c r="B202" s="97"/>
      <c r="C202" s="98"/>
      <c r="D202" s="97"/>
      <c r="E202" s="97"/>
      <c r="F202" s="98"/>
      <c r="G202" s="98"/>
      <c r="H202" s="98"/>
      <c r="I202" s="98"/>
      <c r="J202" s="98"/>
      <c r="K202" s="97"/>
      <c r="L202" s="98"/>
      <c r="M202" s="98"/>
      <c r="N202" s="97"/>
      <c r="O202" s="98"/>
      <c r="P202" s="98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</row>
    <row r="203" spans="1:28" ht="13" x14ac:dyDescent="0.15">
      <c r="A203" s="97"/>
      <c r="B203" s="97"/>
      <c r="C203" s="98"/>
      <c r="D203" s="97"/>
      <c r="E203" s="97"/>
      <c r="F203" s="98"/>
      <c r="G203" s="98"/>
      <c r="H203" s="98"/>
      <c r="I203" s="98"/>
      <c r="J203" s="98"/>
      <c r="K203" s="97"/>
      <c r="L203" s="98"/>
      <c r="M203" s="98"/>
      <c r="N203" s="97"/>
      <c r="O203" s="98"/>
      <c r="P203" s="98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</row>
    <row r="204" spans="1:28" ht="13" x14ac:dyDescent="0.15">
      <c r="A204" s="97"/>
      <c r="B204" s="97"/>
      <c r="C204" s="98"/>
      <c r="D204" s="97"/>
      <c r="E204" s="97"/>
      <c r="F204" s="98"/>
      <c r="G204" s="98"/>
      <c r="H204" s="98"/>
      <c r="I204" s="98"/>
      <c r="J204" s="98"/>
      <c r="K204" s="97"/>
      <c r="L204" s="98"/>
      <c r="M204" s="98"/>
      <c r="N204" s="97"/>
      <c r="O204" s="98"/>
      <c r="P204" s="98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</row>
    <row r="205" spans="1:28" ht="13" x14ac:dyDescent="0.15">
      <c r="A205" s="97"/>
      <c r="B205" s="97"/>
      <c r="C205" s="98"/>
      <c r="D205" s="97"/>
      <c r="E205" s="97"/>
      <c r="F205" s="98"/>
      <c r="G205" s="98"/>
      <c r="H205" s="98"/>
      <c r="I205" s="98"/>
      <c r="J205" s="98"/>
      <c r="K205" s="97"/>
      <c r="L205" s="98"/>
      <c r="M205" s="98"/>
      <c r="N205" s="97"/>
      <c r="O205" s="98"/>
      <c r="P205" s="98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</row>
    <row r="206" spans="1:28" ht="13" x14ac:dyDescent="0.15">
      <c r="A206" s="97"/>
      <c r="B206" s="97"/>
      <c r="C206" s="98"/>
      <c r="D206" s="97"/>
      <c r="E206" s="97"/>
      <c r="F206" s="98"/>
      <c r="G206" s="98"/>
      <c r="H206" s="98"/>
      <c r="I206" s="98"/>
      <c r="J206" s="98"/>
      <c r="K206" s="97"/>
      <c r="L206" s="98"/>
      <c r="M206" s="98"/>
      <c r="N206" s="97"/>
      <c r="O206" s="98"/>
      <c r="P206" s="98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</row>
    <row r="207" spans="1:28" ht="13" x14ac:dyDescent="0.15">
      <c r="A207" s="97"/>
      <c r="B207" s="97"/>
      <c r="C207" s="98"/>
      <c r="D207" s="97"/>
      <c r="E207" s="97"/>
      <c r="F207" s="98"/>
      <c r="G207" s="98"/>
      <c r="H207" s="98"/>
      <c r="I207" s="98"/>
      <c r="J207" s="98"/>
      <c r="K207" s="97"/>
      <c r="L207" s="98"/>
      <c r="M207" s="98"/>
      <c r="N207" s="97"/>
      <c r="O207" s="98"/>
      <c r="P207" s="98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</row>
    <row r="208" spans="1:28" ht="13" x14ac:dyDescent="0.15">
      <c r="A208" s="97"/>
      <c r="B208" s="97"/>
      <c r="C208" s="98"/>
      <c r="D208" s="97"/>
      <c r="E208" s="97"/>
      <c r="F208" s="98"/>
      <c r="G208" s="98"/>
      <c r="H208" s="98"/>
      <c r="I208" s="98"/>
      <c r="J208" s="98"/>
      <c r="K208" s="97"/>
      <c r="L208" s="98"/>
      <c r="M208" s="98"/>
      <c r="N208" s="97"/>
      <c r="O208" s="98"/>
      <c r="P208" s="98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</row>
    <row r="209" spans="1:28" ht="13" x14ac:dyDescent="0.15">
      <c r="A209" s="97"/>
      <c r="B209" s="97"/>
      <c r="C209" s="98"/>
      <c r="D209" s="97"/>
      <c r="E209" s="97"/>
      <c r="F209" s="98"/>
      <c r="G209" s="98"/>
      <c r="H209" s="98"/>
      <c r="I209" s="98"/>
      <c r="J209" s="98"/>
      <c r="K209" s="97"/>
      <c r="L209" s="98"/>
      <c r="M209" s="98"/>
      <c r="N209" s="97"/>
      <c r="O209" s="98"/>
      <c r="P209" s="98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</row>
    <row r="210" spans="1:28" ht="13" x14ac:dyDescent="0.15">
      <c r="A210" s="97"/>
      <c r="B210" s="97"/>
      <c r="C210" s="98"/>
      <c r="D210" s="97"/>
      <c r="E210" s="97"/>
      <c r="F210" s="98"/>
      <c r="G210" s="98"/>
      <c r="H210" s="98"/>
      <c r="I210" s="98"/>
      <c r="J210" s="98"/>
      <c r="K210" s="97"/>
      <c r="L210" s="98"/>
      <c r="M210" s="98"/>
      <c r="N210" s="97"/>
      <c r="O210" s="98"/>
      <c r="P210" s="98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</row>
    <row r="211" spans="1:28" ht="13" x14ac:dyDescent="0.15">
      <c r="A211" s="97"/>
      <c r="B211" s="97"/>
      <c r="C211" s="98"/>
      <c r="D211" s="97"/>
      <c r="E211" s="97"/>
      <c r="F211" s="98"/>
      <c r="G211" s="98"/>
      <c r="H211" s="98"/>
      <c r="I211" s="98"/>
      <c r="J211" s="98"/>
      <c r="K211" s="97"/>
      <c r="L211" s="98"/>
      <c r="M211" s="98"/>
      <c r="N211" s="97"/>
      <c r="O211" s="98"/>
      <c r="P211" s="98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</row>
    <row r="212" spans="1:28" ht="13" x14ac:dyDescent="0.15">
      <c r="A212" s="97"/>
      <c r="B212" s="97"/>
      <c r="C212" s="98"/>
      <c r="D212" s="97"/>
      <c r="E212" s="97"/>
      <c r="F212" s="98"/>
      <c r="G212" s="98"/>
      <c r="H212" s="98"/>
      <c r="I212" s="98"/>
      <c r="J212" s="98"/>
      <c r="K212" s="97"/>
      <c r="L212" s="98"/>
      <c r="M212" s="98"/>
      <c r="N212" s="97"/>
      <c r="O212" s="98"/>
      <c r="P212" s="98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</row>
    <row r="213" spans="1:28" ht="13" x14ac:dyDescent="0.15">
      <c r="A213" s="97"/>
      <c r="B213" s="97"/>
      <c r="C213" s="98"/>
      <c r="D213" s="97"/>
      <c r="E213" s="97"/>
      <c r="F213" s="98"/>
      <c r="G213" s="98"/>
      <c r="H213" s="98"/>
      <c r="I213" s="98"/>
      <c r="J213" s="98"/>
      <c r="K213" s="97"/>
      <c r="L213" s="98"/>
      <c r="M213" s="98"/>
      <c r="N213" s="97"/>
      <c r="O213" s="98"/>
      <c r="P213" s="98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</row>
    <row r="214" spans="1:28" ht="13" x14ac:dyDescent="0.15">
      <c r="A214" s="97"/>
      <c r="B214" s="97"/>
      <c r="C214" s="98"/>
      <c r="D214" s="97"/>
      <c r="E214" s="97"/>
      <c r="F214" s="98"/>
      <c r="G214" s="98"/>
      <c r="H214" s="98"/>
      <c r="I214" s="98"/>
      <c r="J214" s="98"/>
      <c r="K214" s="97"/>
      <c r="L214" s="98"/>
      <c r="M214" s="98"/>
      <c r="N214" s="97"/>
      <c r="O214" s="98"/>
      <c r="P214" s="98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</row>
    <row r="215" spans="1:28" ht="13" x14ac:dyDescent="0.15">
      <c r="A215" s="97"/>
      <c r="B215" s="97"/>
      <c r="C215" s="98"/>
      <c r="D215" s="97"/>
      <c r="E215" s="97"/>
      <c r="F215" s="98"/>
      <c r="G215" s="98"/>
      <c r="H215" s="98"/>
      <c r="I215" s="98"/>
      <c r="J215" s="98"/>
      <c r="K215" s="97"/>
      <c r="L215" s="98"/>
      <c r="M215" s="98"/>
      <c r="N215" s="97"/>
      <c r="O215" s="98"/>
      <c r="P215" s="98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</row>
    <row r="216" spans="1:28" ht="13" x14ac:dyDescent="0.15">
      <c r="A216" s="97"/>
      <c r="B216" s="97"/>
      <c r="C216" s="98"/>
      <c r="D216" s="97"/>
      <c r="E216" s="97"/>
      <c r="F216" s="98"/>
      <c r="G216" s="98"/>
      <c r="H216" s="98"/>
      <c r="I216" s="98"/>
      <c r="J216" s="98"/>
      <c r="K216" s="97"/>
      <c r="L216" s="98"/>
      <c r="M216" s="98"/>
      <c r="N216" s="97"/>
      <c r="O216" s="98"/>
      <c r="P216" s="98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</row>
    <row r="217" spans="1:28" ht="13" x14ac:dyDescent="0.15">
      <c r="A217" s="97"/>
      <c r="B217" s="97"/>
      <c r="C217" s="98"/>
      <c r="D217" s="97"/>
      <c r="E217" s="97"/>
      <c r="F217" s="98"/>
      <c r="G217" s="98"/>
      <c r="H217" s="98"/>
      <c r="I217" s="98"/>
      <c r="J217" s="98"/>
      <c r="K217" s="97"/>
      <c r="L217" s="98"/>
      <c r="M217" s="98"/>
      <c r="N217" s="97"/>
      <c r="O217" s="98"/>
      <c r="P217" s="98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</row>
    <row r="218" spans="1:28" ht="13" x14ac:dyDescent="0.15">
      <c r="A218" s="97"/>
      <c r="B218" s="97"/>
      <c r="C218" s="98"/>
      <c r="D218" s="97"/>
      <c r="E218" s="97"/>
      <c r="F218" s="98"/>
      <c r="G218" s="98"/>
      <c r="H218" s="98"/>
      <c r="I218" s="98"/>
      <c r="J218" s="98"/>
      <c r="K218" s="97"/>
      <c r="L218" s="98"/>
      <c r="M218" s="98"/>
      <c r="N218" s="97"/>
      <c r="O218" s="98"/>
      <c r="P218" s="98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</row>
    <row r="219" spans="1:28" ht="13" x14ac:dyDescent="0.15">
      <c r="A219" s="97"/>
      <c r="B219" s="97"/>
      <c r="C219" s="98"/>
      <c r="D219" s="97"/>
      <c r="E219" s="97"/>
      <c r="F219" s="98"/>
      <c r="G219" s="98"/>
      <c r="H219" s="98"/>
      <c r="I219" s="98"/>
      <c r="J219" s="98"/>
      <c r="K219" s="97"/>
      <c r="L219" s="98"/>
      <c r="M219" s="98"/>
      <c r="N219" s="97"/>
      <c r="O219" s="98"/>
      <c r="P219" s="98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</row>
    <row r="220" spans="1:28" ht="13" x14ac:dyDescent="0.15">
      <c r="A220" s="97"/>
      <c r="B220" s="97"/>
      <c r="C220" s="98"/>
      <c r="D220" s="97"/>
      <c r="E220" s="97"/>
      <c r="F220" s="98"/>
      <c r="G220" s="98"/>
      <c r="H220" s="98"/>
      <c r="I220" s="98"/>
      <c r="J220" s="98"/>
      <c r="K220" s="97"/>
      <c r="L220" s="98"/>
      <c r="M220" s="98"/>
      <c r="N220" s="97"/>
      <c r="O220" s="98"/>
      <c r="P220" s="98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</row>
    <row r="221" spans="1:28" ht="13" x14ac:dyDescent="0.15">
      <c r="A221" s="97"/>
      <c r="B221" s="97"/>
      <c r="C221" s="98"/>
      <c r="D221" s="97"/>
      <c r="E221" s="97"/>
      <c r="F221" s="98"/>
      <c r="G221" s="98"/>
      <c r="H221" s="98"/>
      <c r="I221" s="98"/>
      <c r="J221" s="98"/>
      <c r="K221" s="97"/>
      <c r="L221" s="98"/>
      <c r="M221" s="98"/>
      <c r="N221" s="97"/>
      <c r="O221" s="98"/>
      <c r="P221" s="98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</row>
    <row r="222" spans="1:28" ht="13" x14ac:dyDescent="0.15">
      <c r="A222" s="97"/>
      <c r="B222" s="97"/>
      <c r="C222" s="98"/>
      <c r="D222" s="97"/>
      <c r="E222" s="97"/>
      <c r="F222" s="98"/>
      <c r="G222" s="98"/>
      <c r="H222" s="98"/>
      <c r="I222" s="98"/>
      <c r="J222" s="98"/>
      <c r="K222" s="97"/>
      <c r="L222" s="98"/>
      <c r="M222" s="98"/>
      <c r="N222" s="97"/>
      <c r="O222" s="98"/>
      <c r="P222" s="98"/>
      <c r="Q222" s="97"/>
      <c r="R222" s="97"/>
      <c r="S222" s="97"/>
      <c r="T222" s="97"/>
      <c r="U222" s="97"/>
      <c r="V222" s="97"/>
      <c r="W222" s="97"/>
      <c r="X222" s="97"/>
      <c r="Y222" s="97"/>
      <c r="Z222" s="97"/>
      <c r="AA222" s="97"/>
      <c r="AB222" s="97"/>
    </row>
    <row r="223" spans="1:28" ht="13" x14ac:dyDescent="0.15">
      <c r="A223" s="97"/>
      <c r="B223" s="97"/>
      <c r="C223" s="98"/>
      <c r="D223" s="97"/>
      <c r="E223" s="97"/>
      <c r="F223" s="98"/>
      <c r="G223" s="98"/>
      <c r="H223" s="98"/>
      <c r="I223" s="98"/>
      <c r="J223" s="98"/>
      <c r="K223" s="97"/>
      <c r="L223" s="98"/>
      <c r="M223" s="98"/>
      <c r="N223" s="97"/>
      <c r="O223" s="98"/>
      <c r="P223" s="98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</row>
    <row r="224" spans="1:28" ht="13" x14ac:dyDescent="0.15">
      <c r="A224" s="97"/>
      <c r="B224" s="97"/>
      <c r="C224" s="98"/>
      <c r="D224" s="97"/>
      <c r="E224" s="97"/>
      <c r="F224" s="98"/>
      <c r="G224" s="98"/>
      <c r="H224" s="98"/>
      <c r="I224" s="98"/>
      <c r="J224" s="98"/>
      <c r="K224" s="97"/>
      <c r="L224" s="98"/>
      <c r="M224" s="98"/>
      <c r="N224" s="97"/>
      <c r="O224" s="98"/>
      <c r="P224" s="98"/>
      <c r="Q224" s="97"/>
      <c r="R224" s="97"/>
      <c r="S224" s="97"/>
      <c r="T224" s="97"/>
      <c r="U224" s="97"/>
      <c r="V224" s="97"/>
      <c r="W224" s="97"/>
      <c r="X224" s="97"/>
      <c r="Y224" s="97"/>
      <c r="Z224" s="97"/>
      <c r="AA224" s="97"/>
      <c r="AB224" s="97"/>
    </row>
    <row r="225" spans="1:28" ht="13" x14ac:dyDescent="0.15">
      <c r="A225" s="97"/>
      <c r="B225" s="97"/>
      <c r="C225" s="98"/>
      <c r="D225" s="97"/>
      <c r="E225" s="97"/>
      <c r="F225" s="98"/>
      <c r="G225" s="98"/>
      <c r="H225" s="98"/>
      <c r="I225" s="98"/>
      <c r="J225" s="98"/>
      <c r="K225" s="97"/>
      <c r="L225" s="98"/>
      <c r="M225" s="98"/>
      <c r="N225" s="97"/>
      <c r="O225" s="98"/>
      <c r="P225" s="98"/>
      <c r="Q225" s="97"/>
      <c r="R225" s="97"/>
      <c r="S225" s="97"/>
      <c r="T225" s="97"/>
      <c r="U225" s="97"/>
      <c r="V225" s="97"/>
      <c r="W225" s="97"/>
      <c r="X225" s="97"/>
      <c r="Y225" s="97"/>
      <c r="Z225" s="97"/>
      <c r="AA225" s="97"/>
      <c r="AB225" s="97"/>
    </row>
    <row r="226" spans="1:28" ht="13" x14ac:dyDescent="0.15">
      <c r="A226" s="97"/>
      <c r="B226" s="97"/>
      <c r="C226" s="98"/>
      <c r="D226" s="97"/>
      <c r="E226" s="97"/>
      <c r="F226" s="98"/>
      <c r="G226" s="98"/>
      <c r="H226" s="98"/>
      <c r="I226" s="98"/>
      <c r="J226" s="98"/>
      <c r="K226" s="97"/>
      <c r="L226" s="98"/>
      <c r="M226" s="98"/>
      <c r="N226" s="97"/>
      <c r="O226" s="98"/>
      <c r="P226" s="98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</row>
    <row r="227" spans="1:28" ht="13" x14ac:dyDescent="0.15">
      <c r="A227" s="97"/>
      <c r="B227" s="97"/>
      <c r="C227" s="98"/>
      <c r="D227" s="97"/>
      <c r="E227" s="97"/>
      <c r="F227" s="98"/>
      <c r="G227" s="98"/>
      <c r="H227" s="98"/>
      <c r="I227" s="98"/>
      <c r="J227" s="98"/>
      <c r="K227" s="97"/>
      <c r="L227" s="98"/>
      <c r="M227" s="98"/>
      <c r="N227" s="97"/>
      <c r="O227" s="98"/>
      <c r="P227" s="98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</row>
    <row r="228" spans="1:28" ht="13" x14ac:dyDescent="0.15">
      <c r="A228" s="97"/>
      <c r="B228" s="97"/>
      <c r="C228" s="98"/>
      <c r="D228" s="97"/>
      <c r="E228" s="97"/>
      <c r="F228" s="98"/>
      <c r="G228" s="98"/>
      <c r="H228" s="98"/>
      <c r="I228" s="98"/>
      <c r="J228" s="98"/>
      <c r="K228" s="97"/>
      <c r="L228" s="98"/>
      <c r="M228" s="98"/>
      <c r="N228" s="97"/>
      <c r="O228" s="98"/>
      <c r="P228" s="98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</row>
    <row r="229" spans="1:28" ht="13" x14ac:dyDescent="0.15">
      <c r="A229" s="97"/>
      <c r="B229" s="97"/>
      <c r="C229" s="98"/>
      <c r="D229" s="97"/>
      <c r="E229" s="97"/>
      <c r="F229" s="98"/>
      <c r="G229" s="98"/>
      <c r="H229" s="98"/>
      <c r="I229" s="98"/>
      <c r="J229" s="98"/>
      <c r="K229" s="97"/>
      <c r="L229" s="98"/>
      <c r="M229" s="98"/>
      <c r="N229" s="97"/>
      <c r="O229" s="98"/>
      <c r="P229" s="98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</row>
    <row r="230" spans="1:28" ht="13" x14ac:dyDescent="0.15">
      <c r="A230" s="97"/>
      <c r="B230" s="97"/>
      <c r="C230" s="98"/>
      <c r="D230" s="97"/>
      <c r="E230" s="97"/>
      <c r="F230" s="98"/>
      <c r="G230" s="98"/>
      <c r="H230" s="98"/>
      <c r="I230" s="98"/>
      <c r="J230" s="98"/>
      <c r="K230" s="97"/>
      <c r="L230" s="98"/>
      <c r="M230" s="98"/>
      <c r="N230" s="97"/>
      <c r="O230" s="98"/>
      <c r="P230" s="98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</row>
    <row r="231" spans="1:28" ht="13" x14ac:dyDescent="0.15">
      <c r="A231" s="97"/>
      <c r="B231" s="97"/>
      <c r="C231" s="98"/>
      <c r="D231" s="97"/>
      <c r="E231" s="97"/>
      <c r="F231" s="98"/>
      <c r="G231" s="98"/>
      <c r="H231" s="98"/>
      <c r="I231" s="98"/>
      <c r="J231" s="98"/>
      <c r="K231" s="97"/>
      <c r="L231" s="98"/>
      <c r="M231" s="98"/>
      <c r="N231" s="97"/>
      <c r="O231" s="98"/>
      <c r="P231" s="98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</row>
    <row r="232" spans="1:28" ht="13" x14ac:dyDescent="0.15">
      <c r="A232" s="97"/>
      <c r="B232" s="97"/>
      <c r="C232" s="98"/>
      <c r="D232" s="97"/>
      <c r="E232" s="97"/>
      <c r="F232" s="98"/>
      <c r="G232" s="98"/>
      <c r="H232" s="98"/>
      <c r="I232" s="98"/>
      <c r="J232" s="98"/>
      <c r="K232" s="97"/>
      <c r="L232" s="98"/>
      <c r="M232" s="98"/>
      <c r="N232" s="97"/>
      <c r="O232" s="98"/>
      <c r="P232" s="98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</row>
    <row r="233" spans="1:28" ht="13" x14ac:dyDescent="0.15">
      <c r="A233" s="97"/>
      <c r="B233" s="97"/>
      <c r="C233" s="98"/>
      <c r="D233" s="97"/>
      <c r="E233" s="97"/>
      <c r="F233" s="98"/>
      <c r="G233" s="98"/>
      <c r="H233" s="98"/>
      <c r="I233" s="98"/>
      <c r="J233" s="98"/>
      <c r="K233" s="97"/>
      <c r="L233" s="98"/>
      <c r="M233" s="98"/>
      <c r="N233" s="97"/>
      <c r="O233" s="98"/>
      <c r="P233" s="98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</row>
    <row r="234" spans="1:28" ht="13" x14ac:dyDescent="0.15">
      <c r="A234" s="97"/>
      <c r="B234" s="97"/>
      <c r="C234" s="98"/>
      <c r="D234" s="97"/>
      <c r="E234" s="97"/>
      <c r="F234" s="98"/>
      <c r="G234" s="98"/>
      <c r="H234" s="98"/>
      <c r="I234" s="98"/>
      <c r="J234" s="98"/>
      <c r="K234" s="97"/>
      <c r="L234" s="98"/>
      <c r="M234" s="98"/>
      <c r="N234" s="97"/>
      <c r="O234" s="98"/>
      <c r="P234" s="98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</row>
    <row r="235" spans="1:28" ht="13" x14ac:dyDescent="0.15">
      <c r="A235" s="97"/>
      <c r="B235" s="97"/>
      <c r="C235" s="98"/>
      <c r="D235" s="97"/>
      <c r="E235" s="97"/>
      <c r="F235" s="98"/>
      <c r="G235" s="98"/>
      <c r="H235" s="98"/>
      <c r="I235" s="98"/>
      <c r="J235" s="98"/>
      <c r="K235" s="97"/>
      <c r="L235" s="98"/>
      <c r="M235" s="98"/>
      <c r="N235" s="97"/>
      <c r="O235" s="98"/>
      <c r="P235" s="98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</row>
    <row r="236" spans="1:28" ht="13" x14ac:dyDescent="0.15">
      <c r="A236" s="97"/>
      <c r="B236" s="97"/>
      <c r="C236" s="98"/>
      <c r="D236" s="97"/>
      <c r="E236" s="97"/>
      <c r="F236" s="98"/>
      <c r="G236" s="98"/>
      <c r="H236" s="98"/>
      <c r="I236" s="98"/>
      <c r="J236" s="98"/>
      <c r="K236" s="97"/>
      <c r="L236" s="98"/>
      <c r="M236" s="98"/>
      <c r="N236" s="97"/>
      <c r="O236" s="98"/>
      <c r="P236" s="98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</row>
    <row r="237" spans="1:28" ht="13" x14ac:dyDescent="0.15">
      <c r="A237" s="97"/>
      <c r="B237" s="97"/>
      <c r="C237" s="98"/>
      <c r="D237" s="97"/>
      <c r="E237" s="97"/>
      <c r="F237" s="98"/>
      <c r="G237" s="98"/>
      <c r="H237" s="98"/>
      <c r="I237" s="98"/>
      <c r="J237" s="98"/>
      <c r="K237" s="97"/>
      <c r="L237" s="98"/>
      <c r="M237" s="98"/>
      <c r="N237" s="97"/>
      <c r="O237" s="98"/>
      <c r="P237" s="98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</row>
    <row r="238" spans="1:28" ht="13" x14ac:dyDescent="0.15">
      <c r="A238" s="97"/>
      <c r="B238" s="97"/>
      <c r="C238" s="98"/>
      <c r="D238" s="97"/>
      <c r="E238" s="97"/>
      <c r="F238" s="98"/>
      <c r="G238" s="98"/>
      <c r="H238" s="98"/>
      <c r="I238" s="98"/>
      <c r="J238" s="98"/>
      <c r="K238" s="97"/>
      <c r="L238" s="98"/>
      <c r="M238" s="98"/>
      <c r="N238" s="97"/>
      <c r="O238" s="98"/>
      <c r="P238" s="98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</row>
    <row r="239" spans="1:28" ht="13" x14ac:dyDescent="0.15">
      <c r="A239" s="97"/>
      <c r="B239" s="97"/>
      <c r="C239" s="98"/>
      <c r="D239" s="97"/>
      <c r="E239" s="97"/>
      <c r="F239" s="98"/>
      <c r="G239" s="98"/>
      <c r="H239" s="98"/>
      <c r="I239" s="98"/>
      <c r="J239" s="98"/>
      <c r="K239" s="97"/>
      <c r="L239" s="98"/>
      <c r="M239" s="98"/>
      <c r="N239" s="97"/>
      <c r="O239" s="98"/>
      <c r="P239" s="98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</row>
    <row r="240" spans="1:28" ht="13" x14ac:dyDescent="0.15">
      <c r="A240" s="97"/>
      <c r="B240" s="97"/>
      <c r="C240" s="98"/>
      <c r="D240" s="97"/>
      <c r="E240" s="97"/>
      <c r="F240" s="98"/>
      <c r="G240" s="98"/>
      <c r="H240" s="98"/>
      <c r="I240" s="98"/>
      <c r="J240" s="98"/>
      <c r="K240" s="97"/>
      <c r="L240" s="98"/>
      <c r="M240" s="98"/>
      <c r="N240" s="97"/>
      <c r="O240" s="98"/>
      <c r="P240" s="98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</row>
    <row r="241" spans="1:28" ht="13" x14ac:dyDescent="0.15">
      <c r="A241" s="97"/>
      <c r="B241" s="97"/>
      <c r="C241" s="98"/>
      <c r="D241" s="97"/>
      <c r="E241" s="97"/>
      <c r="F241" s="98"/>
      <c r="G241" s="98"/>
      <c r="H241" s="98"/>
      <c r="I241" s="98"/>
      <c r="J241" s="98"/>
      <c r="K241" s="97"/>
      <c r="L241" s="98"/>
      <c r="M241" s="98"/>
      <c r="N241" s="97"/>
      <c r="O241" s="98"/>
      <c r="P241" s="98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</row>
    <row r="242" spans="1:28" ht="13" x14ac:dyDescent="0.15">
      <c r="A242" s="97"/>
      <c r="B242" s="97"/>
      <c r="C242" s="98"/>
      <c r="D242" s="97"/>
      <c r="E242" s="97"/>
      <c r="F242" s="98"/>
      <c r="G242" s="98"/>
      <c r="H242" s="98"/>
      <c r="I242" s="98"/>
      <c r="J242" s="98"/>
      <c r="K242" s="97"/>
      <c r="L242" s="98"/>
      <c r="M242" s="98"/>
      <c r="N242" s="97"/>
      <c r="O242" s="98"/>
      <c r="P242" s="98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</row>
    <row r="243" spans="1:28" ht="13" x14ac:dyDescent="0.15">
      <c r="A243" s="97"/>
      <c r="B243" s="97"/>
      <c r="C243" s="98"/>
      <c r="D243" s="97"/>
      <c r="E243" s="97"/>
      <c r="F243" s="98"/>
      <c r="G243" s="98"/>
      <c r="H243" s="98"/>
      <c r="I243" s="98"/>
      <c r="J243" s="98"/>
      <c r="K243" s="97"/>
      <c r="L243" s="98"/>
      <c r="M243" s="98"/>
      <c r="N243" s="97"/>
      <c r="O243" s="98"/>
      <c r="P243" s="98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</row>
    <row r="244" spans="1:28" ht="13" x14ac:dyDescent="0.15">
      <c r="A244" s="97"/>
      <c r="B244" s="97"/>
      <c r="C244" s="98"/>
      <c r="D244" s="97"/>
      <c r="E244" s="97"/>
      <c r="F244" s="98"/>
      <c r="G244" s="98"/>
      <c r="H244" s="98"/>
      <c r="I244" s="98"/>
      <c r="J244" s="98"/>
      <c r="K244" s="97"/>
      <c r="L244" s="98"/>
      <c r="M244" s="98"/>
      <c r="N244" s="97"/>
      <c r="O244" s="98"/>
      <c r="P244" s="98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</row>
    <row r="245" spans="1:28" ht="13" x14ac:dyDescent="0.15">
      <c r="A245" s="97"/>
      <c r="B245" s="97"/>
      <c r="C245" s="98"/>
      <c r="D245" s="97"/>
      <c r="E245" s="97"/>
      <c r="F245" s="98"/>
      <c r="G245" s="98"/>
      <c r="H245" s="98"/>
      <c r="I245" s="98"/>
      <c r="J245" s="98"/>
      <c r="K245" s="97"/>
      <c r="L245" s="98"/>
      <c r="M245" s="98"/>
      <c r="N245" s="97"/>
      <c r="O245" s="98"/>
      <c r="P245" s="98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</row>
    <row r="246" spans="1:28" ht="13" x14ac:dyDescent="0.15">
      <c r="A246" s="97"/>
      <c r="B246" s="97"/>
      <c r="C246" s="98"/>
      <c r="D246" s="97"/>
      <c r="E246" s="97"/>
      <c r="F246" s="98"/>
      <c r="G246" s="98"/>
      <c r="H246" s="98"/>
      <c r="I246" s="98"/>
      <c r="J246" s="98"/>
      <c r="K246" s="97"/>
      <c r="L246" s="98"/>
      <c r="M246" s="98"/>
      <c r="N246" s="97"/>
      <c r="O246" s="98"/>
      <c r="P246" s="98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</row>
    <row r="247" spans="1:28" ht="13" x14ac:dyDescent="0.15">
      <c r="A247" s="97"/>
      <c r="B247" s="97"/>
      <c r="C247" s="98"/>
      <c r="D247" s="97"/>
      <c r="E247" s="97"/>
      <c r="F247" s="98"/>
      <c r="G247" s="98"/>
      <c r="H247" s="98"/>
      <c r="I247" s="98"/>
      <c r="J247" s="98"/>
      <c r="K247" s="97"/>
      <c r="L247" s="98"/>
      <c r="M247" s="98"/>
      <c r="N247" s="97"/>
      <c r="O247" s="98"/>
      <c r="P247" s="98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</row>
    <row r="248" spans="1:28" ht="13" x14ac:dyDescent="0.15">
      <c r="A248" s="97"/>
      <c r="B248" s="97"/>
      <c r="C248" s="98"/>
      <c r="D248" s="97"/>
      <c r="E248" s="97"/>
      <c r="F248" s="98"/>
      <c r="G248" s="98"/>
      <c r="H248" s="98"/>
      <c r="I248" s="98"/>
      <c r="J248" s="98"/>
      <c r="K248" s="97"/>
      <c r="L248" s="98"/>
      <c r="M248" s="98"/>
      <c r="N248" s="97"/>
      <c r="O248" s="98"/>
      <c r="P248" s="98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</row>
    <row r="249" spans="1:28" ht="13" x14ac:dyDescent="0.15">
      <c r="A249" s="97"/>
      <c r="B249" s="97"/>
      <c r="C249" s="98"/>
      <c r="D249" s="97"/>
      <c r="E249" s="97"/>
      <c r="F249" s="98"/>
      <c r="G249" s="98"/>
      <c r="H249" s="98"/>
      <c r="I249" s="98"/>
      <c r="J249" s="98"/>
      <c r="K249" s="97"/>
      <c r="L249" s="98"/>
      <c r="M249" s="98"/>
      <c r="N249" s="97"/>
      <c r="O249" s="98"/>
      <c r="P249" s="98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</row>
    <row r="250" spans="1:28" ht="13" x14ac:dyDescent="0.15">
      <c r="A250" s="97"/>
      <c r="B250" s="97"/>
      <c r="C250" s="98"/>
      <c r="D250" s="97"/>
      <c r="E250" s="97"/>
      <c r="F250" s="98"/>
      <c r="G250" s="98"/>
      <c r="H250" s="98"/>
      <c r="I250" s="98"/>
      <c r="J250" s="98"/>
      <c r="K250" s="97"/>
      <c r="L250" s="98"/>
      <c r="M250" s="98"/>
      <c r="N250" s="97"/>
      <c r="O250" s="98"/>
      <c r="P250" s="98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</row>
    <row r="251" spans="1:28" ht="13" x14ac:dyDescent="0.15">
      <c r="A251" s="97"/>
      <c r="B251" s="97"/>
      <c r="C251" s="98"/>
      <c r="D251" s="97"/>
      <c r="E251" s="97"/>
      <c r="F251" s="98"/>
      <c r="G251" s="98"/>
      <c r="H251" s="98"/>
      <c r="I251" s="98"/>
      <c r="J251" s="98"/>
      <c r="K251" s="97"/>
      <c r="L251" s="98"/>
      <c r="M251" s="98"/>
      <c r="N251" s="97"/>
      <c r="O251" s="98"/>
      <c r="P251" s="98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</row>
    <row r="252" spans="1:28" ht="13" x14ac:dyDescent="0.15"/>
    <row r="253" spans="1:28" ht="13" x14ac:dyDescent="0.15"/>
    <row r="254" spans="1:28" ht="13" x14ac:dyDescent="0.15"/>
    <row r="255" spans="1:28" ht="13" x14ac:dyDescent="0.15"/>
    <row r="256" spans="1:28" ht="13" x14ac:dyDescent="0.15"/>
    <row r="257" ht="13" x14ac:dyDescent="0.15"/>
    <row r="258" ht="13" x14ac:dyDescent="0.15"/>
    <row r="259" ht="13" x14ac:dyDescent="0.15"/>
    <row r="260" ht="13" x14ac:dyDescent="0.15"/>
    <row r="261" ht="13" x14ac:dyDescent="0.15"/>
    <row r="262" ht="13" x14ac:dyDescent="0.15"/>
    <row r="263" ht="13" x14ac:dyDescent="0.15"/>
    <row r="264" ht="13" x14ac:dyDescent="0.15"/>
    <row r="265" ht="13" x14ac:dyDescent="0.15"/>
    <row r="266" ht="13" x14ac:dyDescent="0.15"/>
    <row r="267" ht="13" x14ac:dyDescent="0.15"/>
    <row r="268" ht="13" x14ac:dyDescent="0.15"/>
    <row r="269" ht="13" x14ac:dyDescent="0.15"/>
    <row r="270" ht="13" x14ac:dyDescent="0.15"/>
    <row r="271" ht="13" x14ac:dyDescent="0.15"/>
    <row r="27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  <row r="975" ht="13" x14ac:dyDescent="0.15"/>
    <row r="976" ht="13" x14ac:dyDescent="0.15"/>
    <row r="977" ht="13" x14ac:dyDescent="0.15"/>
    <row r="978" ht="13" x14ac:dyDescent="0.15"/>
    <row r="979" ht="13" x14ac:dyDescent="0.15"/>
    <row r="980" ht="13" x14ac:dyDescent="0.15"/>
    <row r="981" ht="13" x14ac:dyDescent="0.15"/>
    <row r="982" ht="13" x14ac:dyDescent="0.15"/>
    <row r="983" ht="13" x14ac:dyDescent="0.15"/>
    <row r="984" ht="13" x14ac:dyDescent="0.15"/>
    <row r="985" ht="13" x14ac:dyDescent="0.15"/>
    <row r="986" ht="13" x14ac:dyDescent="0.15"/>
    <row r="987" ht="13" x14ac:dyDescent="0.15"/>
    <row r="988" ht="13" x14ac:dyDescent="0.15"/>
    <row r="989" ht="13" x14ac:dyDescent="0.15"/>
    <row r="990" ht="13" x14ac:dyDescent="0.15"/>
    <row r="991" ht="13" x14ac:dyDescent="0.15"/>
    <row r="992" ht="13" x14ac:dyDescent="0.15"/>
    <row r="993" ht="13" x14ac:dyDescent="0.15"/>
    <row r="994" ht="13" x14ac:dyDescent="0.15"/>
    <row r="995" ht="13" x14ac:dyDescent="0.15"/>
    <row r="996" ht="13" x14ac:dyDescent="0.15"/>
    <row r="997" ht="13" x14ac:dyDescent="0.15"/>
    <row r="998" ht="13" x14ac:dyDescent="0.15"/>
    <row r="999" ht="13" x14ac:dyDescent="0.15"/>
    <row r="1000" ht="13" x14ac:dyDescent="0.1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V966"/>
  <sheetViews>
    <sheetView workbookViewId="0">
      <pane xSplit="4" topLeftCell="E1" activePane="topRight" state="frozen"/>
      <selection pane="topRight" activeCell="F2" sqref="F2"/>
    </sheetView>
  </sheetViews>
  <sheetFormatPr baseColWidth="10" defaultColWidth="12.6640625" defaultRowHeight="15.75" customHeight="1" x14ac:dyDescent="0.15"/>
  <cols>
    <col min="1" max="1" width="4.6640625" customWidth="1"/>
    <col min="2" max="2" width="19.6640625" customWidth="1"/>
    <col min="3" max="3" width="13.6640625" customWidth="1"/>
    <col min="4" max="4" width="7.6640625" customWidth="1"/>
    <col min="5" max="6" width="12.6640625" customWidth="1"/>
  </cols>
  <sheetData>
    <row r="1" spans="1:22" ht="15.75" customHeight="1" x14ac:dyDescent="0.15">
      <c r="A1" s="97"/>
      <c r="B1" s="97"/>
      <c r="C1" s="98"/>
      <c r="D1" s="97"/>
      <c r="E1" s="97"/>
      <c r="F1" s="98"/>
      <c r="G1" s="98"/>
      <c r="H1" s="98"/>
      <c r="I1" s="98"/>
      <c r="J1" s="97"/>
      <c r="K1" s="98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ht="15.75" customHeight="1" x14ac:dyDescent="0.15">
      <c r="A2" s="97"/>
      <c r="B2" s="97"/>
      <c r="C2" s="98"/>
      <c r="D2" s="97"/>
      <c r="E2" s="98"/>
      <c r="G2" s="98"/>
      <c r="H2" s="98"/>
      <c r="I2" s="98"/>
      <c r="J2" s="98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5.75" customHeight="1" x14ac:dyDescent="0.15">
      <c r="A3" s="97"/>
      <c r="B3" s="97"/>
      <c r="C3" s="98"/>
      <c r="D3" s="97"/>
      <c r="E3" s="98"/>
      <c r="G3" s="98"/>
      <c r="H3" s="98"/>
      <c r="I3" s="98"/>
      <c r="J3" s="98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ht="15.75" customHeight="1" x14ac:dyDescent="0.15">
      <c r="A4" s="97"/>
      <c r="B4" s="97"/>
      <c r="C4" s="98"/>
      <c r="D4" s="97"/>
      <c r="E4" s="97"/>
      <c r="F4" s="98"/>
      <c r="G4" s="98"/>
      <c r="H4" s="98"/>
      <c r="I4" s="98"/>
      <c r="J4" s="97"/>
      <c r="K4" s="98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</row>
    <row r="5" spans="1:22" ht="15.75" customHeight="1" x14ac:dyDescent="0.15">
      <c r="A5" s="97"/>
      <c r="B5" s="97"/>
      <c r="C5" s="98"/>
      <c r="D5" s="97"/>
      <c r="E5" s="97"/>
      <c r="F5" s="98" t="s">
        <v>134</v>
      </c>
      <c r="G5" s="98"/>
      <c r="H5" s="98"/>
      <c r="I5" s="98"/>
      <c r="J5" s="97"/>
      <c r="K5" s="98" t="s">
        <v>135</v>
      </c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</row>
    <row r="6" spans="1:22" ht="15.75" customHeight="1" x14ac:dyDescent="0.15">
      <c r="A6" s="97"/>
      <c r="B6" s="97" t="s">
        <v>85</v>
      </c>
      <c r="C6" s="98"/>
      <c r="D6" s="97"/>
      <c r="E6" s="97"/>
      <c r="F6" s="99"/>
      <c r="G6" s="100"/>
      <c r="H6" s="100"/>
      <c r="I6" s="101"/>
      <c r="J6" s="97"/>
      <c r="K6" s="148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</row>
    <row r="7" spans="1:22" ht="15.75" customHeight="1" x14ac:dyDescent="0.15">
      <c r="A7" s="97"/>
      <c r="B7" s="97" t="s">
        <v>86</v>
      </c>
      <c r="C7" s="98"/>
      <c r="D7" s="97"/>
      <c r="E7" s="97"/>
      <c r="F7" s="98"/>
      <c r="G7" s="98"/>
      <c r="H7" s="98"/>
      <c r="I7" s="98"/>
      <c r="J7" s="97"/>
      <c r="K7" s="98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</row>
    <row r="8" spans="1:22" ht="15.75" customHeight="1" x14ac:dyDescent="0.15">
      <c r="A8" s="97"/>
      <c r="B8" s="97" t="s">
        <v>87</v>
      </c>
      <c r="C8" s="98"/>
      <c r="D8" s="97"/>
      <c r="E8" s="97"/>
      <c r="F8" s="99">
        <v>107177.03</v>
      </c>
      <c r="G8" s="99"/>
      <c r="H8" s="99"/>
      <c r="I8" s="101"/>
      <c r="J8" s="97"/>
      <c r="K8" s="98">
        <f>SUM(F8:I8,K7)</f>
        <v>107177.03</v>
      </c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</row>
    <row r="9" spans="1:22" ht="15.75" customHeight="1" x14ac:dyDescent="0.15">
      <c r="A9" s="97"/>
      <c r="B9" s="97"/>
      <c r="C9" s="98"/>
      <c r="D9" s="97"/>
      <c r="E9" s="97"/>
      <c r="F9" s="98"/>
      <c r="G9" s="98"/>
      <c r="H9" s="98"/>
      <c r="I9" s="98"/>
      <c r="J9" s="97"/>
      <c r="K9" s="98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</row>
    <row r="10" spans="1:22" ht="15.75" customHeight="1" x14ac:dyDescent="0.15">
      <c r="A10" s="97"/>
      <c r="B10" s="97" t="s">
        <v>88</v>
      </c>
      <c r="C10" s="98" t="s">
        <v>89</v>
      </c>
      <c r="D10" s="106"/>
      <c r="E10" s="107">
        <v>0.03</v>
      </c>
      <c r="F10" s="98">
        <f>IF(AND(F8 &gt;= 0, F8 &lt; 50000), (F8 - 0) * E10, IF(F8 &gt;= 50000, (49999.99 - 0) * E10, 0))</f>
        <v>1499.9996999999998</v>
      </c>
      <c r="G10" s="98">
        <f>IF(AND(G8 &gt;= 0, G8 &lt; 50000), (G8 - 0) * E10, IF(G8 &gt;= 50000, (49999.99 - 0) * E10, 0))</f>
        <v>0</v>
      </c>
      <c r="H10" s="98">
        <f>IF(AND(H8 &gt;= 0, H8 &lt; 50000), (H8 - 0) * E10, IF(H8 &gt;= 50000, (49999.99 - 0) * E10, 0))</f>
        <v>0</v>
      </c>
      <c r="I10" s="98">
        <f>IF(AND(I8 &gt;= 0, I8 &lt; 50000), (I8 - 0) * E10, IF(I8 &gt;= 50000, (49999.99 - 0) * E10, 0))</f>
        <v>0</v>
      </c>
      <c r="J10" s="107">
        <v>0.02</v>
      </c>
      <c r="K10" s="98">
        <f>IF(AND(K8 &gt;= 0, K8 &lt; 50000), (K8 - 0) * J10, IF(K8 &gt;= 0, (49999.99 - 0) * J10, 0))</f>
        <v>999.99979999999994</v>
      </c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</row>
    <row r="11" spans="1:22" ht="15.75" customHeight="1" x14ac:dyDescent="0.15">
      <c r="A11" s="97"/>
      <c r="B11" s="97"/>
      <c r="C11" s="98" t="s">
        <v>90</v>
      </c>
      <c r="D11" s="106"/>
      <c r="E11" s="108">
        <v>0.03</v>
      </c>
      <c r="F11" s="98">
        <f>IF(AND(F8 &gt;= 50000, F8 &lt; 100000), (F8 - 50000) * E11, IF(F8 &gt;= 100000, (99999.99 - 50000) * E11, 0))</f>
        <v>1499.9997000000001</v>
      </c>
      <c r="G11" s="98">
        <f>IF(AND(G8 &gt;= 50000, G8 &lt; 100000), (G8 - 50000) * E11, IF(G8 &gt;= 100000, (99999.99 - 50000) * E11, 0))</f>
        <v>0</v>
      </c>
      <c r="H11" s="98">
        <f>IF(AND(H8 &gt;= 50000, H8 &lt; 100000), (H8 - 50000) * E11, IF(H8 &gt;= 100000, (99999.99 - 50000) * E11, 0))</f>
        <v>0</v>
      </c>
      <c r="I11" s="98">
        <f>IF(AND(I8 &gt;= 50000, I8 &lt; 100000), (I8 - 50000) * E11, IF(I8 &gt;= 100000, (99999.99 - 50000) * E11, 0))</f>
        <v>0</v>
      </c>
      <c r="J11" s="108">
        <v>0.02</v>
      </c>
      <c r="K11" s="98">
        <f>IF(AND(K8 &gt;= 50000, K8 &lt; 100000), (K8 - 0) * J11, IF(K8 &gt;= 50000, (99999.99 - 50000) * J11, 0))</f>
        <v>999.99980000000016</v>
      </c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</row>
    <row r="12" spans="1:22" ht="15.75" customHeight="1" x14ac:dyDescent="0.15">
      <c r="A12" s="97"/>
      <c r="B12" s="97"/>
      <c r="C12" s="98" t="s">
        <v>91</v>
      </c>
      <c r="D12" s="106"/>
      <c r="E12" s="108">
        <v>0.05</v>
      </c>
      <c r="F12" s="98">
        <f>IF(AND(F8 &gt;= 100000, F8 &lt; 150000),(F8 - 100000) * E12, IF(F8 &gt;= 150000,(149999.99 - 100000) * E12, 0))</f>
        <v>358.85149999999999</v>
      </c>
      <c r="G12" s="98">
        <f>IF(AND(G8 &gt;= 100000, G8 &lt; 150000),(G8 - 100000) * E12, IF(G8 &gt;= 150000,(149999.99 - 100000) * E12, 0))</f>
        <v>0</v>
      </c>
      <c r="H12" s="98">
        <f>IF(AND(H8 &gt;= 100000, H8 &lt; 150000),(H8 - 100000) * E12, IF(H8 &gt;= 150000,(149999.99 - 100000) * E12, 0))</f>
        <v>0</v>
      </c>
      <c r="I12" s="98">
        <f>IF(AND(I8 &gt;= 100000, I8 &lt; 150000),(I8 - 100000) * E12, IF(I8 &gt;= 150000,(149999.99 - 100000) * E12, 0))</f>
        <v>0</v>
      </c>
      <c r="J12" s="108">
        <v>0.03</v>
      </c>
      <c r="K12" s="98">
        <f>IF(AND(K8 &gt;= 100000, K8 &lt; 150000), (K8 - 100000) * J12, IF(K8 &gt;= 100000, (149999.99 - 100000) * J12, 0))</f>
        <v>215.31089999999995</v>
      </c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</row>
    <row r="13" spans="1:22" ht="15.75" customHeight="1" x14ac:dyDescent="0.15">
      <c r="A13" s="97"/>
      <c r="B13" s="97"/>
      <c r="C13" s="98" t="s">
        <v>92</v>
      </c>
      <c r="D13" s="106"/>
      <c r="E13" s="108">
        <v>0.05</v>
      </c>
      <c r="F13" s="98">
        <f>IF(AND(F8&gt;= 150000, F8 &lt; 200000),(F8 - 150000) * E13, IF(F8 &gt;= 200000,(199999.99 - 150000) * E13, 0))</f>
        <v>0</v>
      </c>
      <c r="G13" s="98">
        <f>IF(AND(G8&gt;= 150000, G8 &lt; 200000),(G8 - 150000) * E13, IF(G8 &gt;= 200000,(199999.99 - 150000) * E13, 0))</f>
        <v>0</v>
      </c>
      <c r="H13" s="98">
        <f>IF(AND(H8&gt;= 150000, H8 &lt; 200000),(H8 - 150000) * E13, IF(H8 &gt;= 200000,(199999.99 - 150000) * E13, 0))</f>
        <v>0</v>
      </c>
      <c r="I13" s="98">
        <f>IF(AND(I8&gt;= 150000, I8 &lt; 200000),(I8 - 150000) * E13, IF(I8 &gt;= 200000,(199999.99 - 150000) * E13, 0))</f>
        <v>0</v>
      </c>
      <c r="J13" s="108">
        <v>0.03</v>
      </c>
      <c r="K13" s="98">
        <f>IF(AND(K8 &gt;= 150000, K8 &lt; 200000), (K8 - 150000) * J13, IF(K8 &gt;= 150000, (199999.99 - 150000) * J13, 0))</f>
        <v>0</v>
      </c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</row>
    <row r="14" spans="1:22" ht="15.75" customHeight="1" x14ac:dyDescent="0.15">
      <c r="A14" s="97"/>
      <c r="B14" s="97"/>
      <c r="C14" s="98" t="s">
        <v>93</v>
      </c>
      <c r="D14" s="106"/>
      <c r="E14" s="108">
        <v>0.06</v>
      </c>
      <c r="F14" s="98">
        <f>IF(AND(F8 &gt;= 200000, F8 &lt; 250000),(F8 - 200000) * E14, IF(F8 &gt;= 250000,(249999.99 - 200000) * E14, 0))</f>
        <v>0</v>
      </c>
      <c r="G14" s="98">
        <f>IF(AND(G8 &gt;= 200000, G8 &lt; 250000),(G8 - 200000) * E14, IF(G8 &gt;= 250000,(249999.99 - 200000) * E14, 0))</f>
        <v>0</v>
      </c>
      <c r="H14" s="98">
        <f>IF(AND(H8 &gt;= 200000, H8 &lt; 250000),(H8 - 200000) * E14, IF(H8 &gt;= 250000,(249999.99 - 200000) * E14, 0))</f>
        <v>0</v>
      </c>
      <c r="I14" s="98">
        <f>IF(AND(I8 &gt;= 200000, I8 &lt; 250000),(I8 - 200000) * E14, IF(I8 &gt;= 250000,(249999.99 - 200000) * E14, 0))</f>
        <v>0</v>
      </c>
      <c r="J14" s="108">
        <v>0.04</v>
      </c>
      <c r="K14" s="98">
        <f>IF(AND(K8 &gt;= 200000, K8 &lt; 250000), (K8 - 200000) * J14, IF(K8 &gt;= 200000, (249999.99 - 200000) * J14, 0))</f>
        <v>0</v>
      </c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</row>
    <row r="15" spans="1:22" ht="15.75" customHeight="1" x14ac:dyDescent="0.15">
      <c r="A15" s="97"/>
      <c r="B15" s="97"/>
      <c r="C15" s="98" t="s">
        <v>94</v>
      </c>
      <c r="D15" s="106"/>
      <c r="E15" s="108">
        <v>0.06</v>
      </c>
      <c r="F15" s="98">
        <f>IF(AND(F8 &gt;= 250000, F8 &lt; 300000),(F8 - 250000) * E15, IF(F8 &gt;= 300000,(299999.99 - 250000) * E15, 0))</f>
        <v>0</v>
      </c>
      <c r="G15" s="98">
        <f>IF(AND(G8 &gt;= 250000, G8 &lt; 300000),(G8 - 250000) * E15, IF(G8 &gt;= 300000,(299999.99 - 250000) * E15, 0))</f>
        <v>0</v>
      </c>
      <c r="H15" s="98">
        <f>IF(AND(H8 &gt;= 250000, H8 &lt; 300000),(H8 - 250000) * E15, IF(H8 &gt;= 300000,(299999.99 - 250000) * E15, 0))</f>
        <v>0</v>
      </c>
      <c r="I15" s="98">
        <f>IF(AND(I8 &gt;= 250000, I8 &lt; 300000),(I8 - 250000) * E15, IF(I8 &gt;= 300000,(299999.99 - 250000) * E15, 0))</f>
        <v>0</v>
      </c>
      <c r="J15" s="108">
        <v>0.04</v>
      </c>
      <c r="K15" s="98">
        <f>IF(AND(K8 &gt;= 250000, K8 &lt; 300000), (K8 - 250000) * J15, IF(K8 &gt;= 250000, (299999.99 - 250000) * J15, 0))</f>
        <v>0</v>
      </c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</row>
    <row r="16" spans="1:22" ht="15.75" customHeight="1" x14ac:dyDescent="0.15">
      <c r="A16" s="97"/>
      <c r="B16" s="97"/>
      <c r="C16" s="98" t="s">
        <v>95</v>
      </c>
      <c r="D16" s="106"/>
      <c r="E16" s="108">
        <v>7.0000000000000007E-2</v>
      </c>
      <c r="F16" s="98">
        <f>IF(AND(F8 &gt;= 300000, F8 &lt; 400000),(F8 - 300000) * E16, IF(F8 &gt;= 400000,(399999.99 - 300000) * E16, 0))</f>
        <v>0</v>
      </c>
      <c r="G16" s="98">
        <f>IF(AND(G8 &gt;= 300000, G8 &lt; 400000),(G8 - 300000) * E16, IF(G8 &gt;= 400000,(399999.99 - 300000) * E16, 0))</f>
        <v>0</v>
      </c>
      <c r="H16" s="98">
        <f>IF(AND(H8 &gt;= 300000, H8 &lt; 400000),(H8 - 300000) * E16, IF(H8 &gt;= 400000,(399999.99 - 300000) * E16, 0))</f>
        <v>0</v>
      </c>
      <c r="I16" s="98">
        <f>IF(AND(I8 &gt;= 300000, I8 &lt; 400000),(I8 - 300000) * E16, IF(I8 &gt;= 400000,(399999.99 - 300000) * E16, 0))</f>
        <v>0</v>
      </c>
      <c r="J16" s="108">
        <v>0.05</v>
      </c>
      <c r="K16" s="98">
        <f>IF(AND(K8 &gt;= 300000, K8 &lt; 400000), (K8 - 300000) * J16, IF(K8 &gt;= 300000, (399999.99 - 300000) * J16, 0))</f>
        <v>0</v>
      </c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</row>
    <row r="17" spans="1:22" ht="15.75" customHeight="1" x14ac:dyDescent="0.15">
      <c r="A17" s="97"/>
      <c r="B17" s="97"/>
      <c r="C17" s="98" t="s">
        <v>96</v>
      </c>
      <c r="D17" s="106"/>
      <c r="E17" s="108">
        <v>0.08</v>
      </c>
      <c r="F17" s="98">
        <f>IF(AND(F8 &gt;= 400000, F8 &lt; 500000),(F8 - 400000) * E17, IF(F8 &gt;= 500000,(499999.99 - 400000) * E17, 0))</f>
        <v>0</v>
      </c>
      <c r="G17" s="98">
        <f>IF(AND(G8 &gt;= 400000, G8 &lt; 500000),(G8 - 400000) * E17, IF(G8 &gt;= 500000,(499999.99 - 400000) * E17, 0))</f>
        <v>0</v>
      </c>
      <c r="H17" s="98">
        <f>IF(AND(H8 &gt;= 400000, H8 &lt; 500000),(H8 - 400000) * E17, IF(H8 &gt;= 500000,(499999.99 - 400000) * E17, 0))</f>
        <v>0</v>
      </c>
      <c r="I17" s="98">
        <f>IF(AND(I8 &gt;= 400000, I8 &lt; 500000),(I8 - 400000) * E17, IF(I8 &gt;= 500000,(499999.99 - 400000) * E17, 0))</f>
        <v>0</v>
      </c>
      <c r="J17" s="108">
        <v>0.06</v>
      </c>
      <c r="K17" s="98">
        <f>IF(AND(K8 &gt;= 400000, K8 &lt; 500000), (K8 - 400000) * J17, IF(K8 &gt;= 400000, (499999.99 - 400000) * J17, 0))</f>
        <v>0</v>
      </c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</row>
    <row r="18" spans="1:22" ht="15.75" customHeight="1" x14ac:dyDescent="0.15">
      <c r="A18" s="97"/>
      <c r="B18" s="97"/>
      <c r="C18" s="98" t="s">
        <v>97</v>
      </c>
      <c r="D18" s="106"/>
      <c r="E18" s="108">
        <v>0.09</v>
      </c>
      <c r="F18" s="98"/>
      <c r="G18" s="98"/>
      <c r="H18" s="98"/>
      <c r="I18" s="98"/>
      <c r="J18" s="108">
        <v>7.0000000000000007E-2</v>
      </c>
      <c r="K18" s="98">
        <f>IF(AND(K8 &gt;= 500000, K8 &lt; 600000), (K8 - 500000) * J18, IF(K8 &gt;= 500000, (599999.99 - 500000) * J18, 0))</f>
        <v>0</v>
      </c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</row>
    <row r="19" spans="1:22" ht="15.75" customHeight="1" x14ac:dyDescent="0.15">
      <c r="A19" s="97"/>
      <c r="B19" s="97"/>
      <c r="C19" s="98" t="s">
        <v>98</v>
      </c>
      <c r="D19" s="106"/>
      <c r="E19" s="108">
        <v>0.1</v>
      </c>
      <c r="F19" s="98"/>
      <c r="G19" s="98"/>
      <c r="H19" s="98"/>
      <c r="I19" s="98"/>
      <c r="J19" s="108">
        <v>0.08</v>
      </c>
      <c r="K19" s="98">
        <f>IF(AND(K8 &gt;= 600000, K8 &lt; 700000), (K8 - 600000) * J19, IF(K8 &gt;= 600000, (699999.99 - 600000) * J19, 0))</f>
        <v>0</v>
      </c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</row>
    <row r="20" spans="1:22" ht="15.75" customHeight="1" x14ac:dyDescent="0.15">
      <c r="A20" s="97"/>
      <c r="B20" s="97"/>
      <c r="C20" s="98" t="s">
        <v>99</v>
      </c>
      <c r="D20" s="106"/>
      <c r="E20" s="108">
        <v>0.105</v>
      </c>
      <c r="F20" s="98"/>
      <c r="G20" s="98"/>
      <c r="H20" s="98"/>
      <c r="I20" s="98"/>
      <c r="J20" s="108">
        <v>8.5000000000000006E-2</v>
      </c>
      <c r="K20" s="98">
        <f>IF(AND(K8 &gt;= 700000, K8 &lt; 800000), (K8 - 700000) * J20, IF(K8 &gt;= 700000, (799999.99 - 700000) * J20, 0))</f>
        <v>0</v>
      </c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</row>
    <row r="21" spans="1:22" ht="15.75" customHeight="1" x14ac:dyDescent="0.15">
      <c r="A21" s="97"/>
      <c r="B21" s="97"/>
      <c r="C21" s="98" t="s">
        <v>100</v>
      </c>
      <c r="D21" s="106"/>
      <c r="E21" s="108">
        <v>0.11</v>
      </c>
      <c r="F21" s="98"/>
      <c r="G21" s="98"/>
      <c r="H21" s="98"/>
      <c r="I21" s="98"/>
      <c r="J21" s="108">
        <v>0.09</v>
      </c>
      <c r="K21" s="98">
        <f>IF(AND(K8 &gt;= 800000, K8 &lt; 900000), (K8 - 800000) * J21, IF(K8 &gt;= 800000, (899999.99 - 800000) * J21, 0))</f>
        <v>0</v>
      </c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</row>
    <row r="22" spans="1:22" ht="15.75" customHeight="1" x14ac:dyDescent="0.15">
      <c r="A22" s="97"/>
      <c r="B22" s="97"/>
      <c r="C22" s="98" t="s">
        <v>101</v>
      </c>
      <c r="D22" s="106"/>
      <c r="E22" s="108">
        <v>0.115</v>
      </c>
      <c r="F22" s="98"/>
      <c r="G22" s="98"/>
      <c r="H22" s="98"/>
      <c r="I22" s="98"/>
      <c r="J22" s="108">
        <v>9.5000000000000001E-2</v>
      </c>
      <c r="K22" s="98">
        <f>IF(AND(K8 &gt;= 900000, K8 &lt; 1000000), (K8 - 900000) * J22, IF(K8 &gt;= 900000, (999999.99 - 900000) * J22, 0))</f>
        <v>0</v>
      </c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</row>
    <row r="23" spans="1:22" ht="15.75" customHeight="1" x14ac:dyDescent="0.15">
      <c r="A23" s="97"/>
      <c r="B23" s="97"/>
      <c r="C23" s="98" t="s">
        <v>102</v>
      </c>
      <c r="D23" s="106"/>
      <c r="E23" s="108">
        <v>0.12</v>
      </c>
      <c r="F23" s="98"/>
      <c r="G23" s="98"/>
      <c r="H23" s="98"/>
      <c r="I23" s="98"/>
      <c r="J23" s="108">
        <v>0.1</v>
      </c>
      <c r="K23" s="98">
        <f>IF(AND(K8 &gt;= 1000000, K8 &lt; 2000000), (K8 - 1000000) * J23, IF(K8 &gt;= 1000000, (1999999.99 - 1000000) * J23, 0))</f>
        <v>0</v>
      </c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</row>
    <row r="24" spans="1:22" ht="15.75" customHeight="1" x14ac:dyDescent="0.15">
      <c r="A24" s="97"/>
      <c r="B24" s="97"/>
      <c r="C24" s="98" t="s">
        <v>103</v>
      </c>
      <c r="D24" s="106"/>
      <c r="E24" s="108">
        <v>0.12</v>
      </c>
      <c r="F24" s="98"/>
      <c r="G24" s="98"/>
      <c r="H24" s="98"/>
      <c r="I24" s="98"/>
      <c r="J24" s="108">
        <v>0.1</v>
      </c>
      <c r="K24" s="98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</row>
    <row r="25" spans="1:22" ht="15.75" customHeight="1" x14ac:dyDescent="0.15">
      <c r="A25" s="97"/>
      <c r="B25" s="97"/>
      <c r="C25" s="98" t="s">
        <v>104</v>
      </c>
      <c r="D25" s="106"/>
      <c r="E25" s="110">
        <v>0.12</v>
      </c>
      <c r="F25" s="98"/>
      <c r="G25" s="98"/>
      <c r="H25" s="98"/>
      <c r="I25" s="98"/>
      <c r="J25" s="110">
        <v>0.1</v>
      </c>
      <c r="K25" s="98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</row>
    <row r="26" spans="1:22" ht="15.75" customHeight="1" x14ac:dyDescent="0.15">
      <c r="A26" s="97"/>
      <c r="B26" s="97"/>
      <c r="C26" s="98"/>
      <c r="D26" s="97"/>
      <c r="E26" s="97"/>
      <c r="F26" s="98"/>
      <c r="G26" s="98"/>
      <c r="H26" s="98"/>
      <c r="I26" s="98"/>
      <c r="J26" s="97"/>
      <c r="K26" s="98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</row>
    <row r="27" spans="1:22" ht="15.75" customHeight="1" x14ac:dyDescent="0.15">
      <c r="A27" s="97"/>
      <c r="B27" s="111" t="s">
        <v>105</v>
      </c>
      <c r="C27" s="112"/>
      <c r="D27" s="111"/>
      <c r="E27" s="111"/>
      <c r="F27" s="112">
        <f t="shared" ref="F27:I27" si="0">SUM(F10:F25)</f>
        <v>3358.8508999999995</v>
      </c>
      <c r="G27" s="112">
        <f t="shared" si="0"/>
        <v>0</v>
      </c>
      <c r="H27" s="112">
        <f t="shared" si="0"/>
        <v>0</v>
      </c>
      <c r="I27" s="112">
        <f t="shared" si="0"/>
        <v>0</v>
      </c>
      <c r="J27" s="112"/>
      <c r="K27" s="112">
        <f>SUM(K10:K25)</f>
        <v>2215.3105</v>
      </c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</row>
    <row r="28" spans="1:22" ht="15.75" customHeight="1" x14ac:dyDescent="0.15">
      <c r="A28" s="97"/>
      <c r="B28" s="19"/>
      <c r="C28" s="40"/>
      <c r="D28" s="19"/>
      <c r="E28" s="19"/>
      <c r="F28" s="40"/>
      <c r="G28" s="40"/>
      <c r="H28" s="40"/>
      <c r="I28" s="40"/>
      <c r="J28" s="40"/>
      <c r="K28" s="40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</row>
    <row r="29" spans="1:22" ht="15.75" customHeight="1" x14ac:dyDescent="0.15">
      <c r="A29" s="97"/>
      <c r="B29" s="19" t="s">
        <v>117</v>
      </c>
      <c r="C29" s="40">
        <v>33.83</v>
      </c>
      <c r="D29" s="97"/>
      <c r="E29" s="97"/>
      <c r="F29" s="98" t="s">
        <v>136</v>
      </c>
      <c r="G29" s="98"/>
      <c r="H29" s="98"/>
      <c r="I29" s="98"/>
      <c r="J29" s="97"/>
      <c r="K29" s="98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</row>
    <row r="30" spans="1:22" ht="15.75" customHeight="1" x14ac:dyDescent="0.15">
      <c r="A30" s="97"/>
      <c r="B30" s="19" t="s">
        <v>118</v>
      </c>
      <c r="C30" s="53">
        <v>2.88</v>
      </c>
      <c r="D30" s="97"/>
      <c r="E30" s="97"/>
      <c r="F30" s="98"/>
      <c r="G30" s="98"/>
      <c r="H30" s="98"/>
      <c r="I30" s="98"/>
      <c r="J30" s="97"/>
      <c r="K30" s="98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</row>
    <row r="31" spans="1:22" ht="15.75" customHeight="1" x14ac:dyDescent="0.15">
      <c r="A31" s="97"/>
      <c r="B31" s="19" t="s">
        <v>137</v>
      </c>
      <c r="C31" s="41" t="s">
        <v>138</v>
      </c>
      <c r="D31" s="97"/>
      <c r="E31" s="97"/>
      <c r="F31" s="98" t="s">
        <v>139</v>
      </c>
      <c r="G31" s="98"/>
      <c r="H31" s="98"/>
      <c r="I31" s="98"/>
      <c r="J31" s="97"/>
      <c r="K31" s="98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</row>
    <row r="32" spans="1:22" ht="15.75" customHeight="1" x14ac:dyDescent="0.15">
      <c r="A32" s="97"/>
      <c r="C32" s="96"/>
      <c r="D32" s="97"/>
      <c r="E32" s="97"/>
      <c r="F32" s="98"/>
      <c r="G32" s="98"/>
      <c r="H32" s="98"/>
      <c r="I32" s="98"/>
      <c r="J32" s="97"/>
      <c r="K32" s="98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</row>
    <row r="33" spans="1:22" ht="15.75" customHeight="1" x14ac:dyDescent="0.15">
      <c r="A33" s="97"/>
      <c r="B33" s="97"/>
      <c r="C33" s="98"/>
      <c r="D33" s="97" t="s">
        <v>119</v>
      </c>
      <c r="E33" s="97"/>
      <c r="F33" s="98" t="s">
        <v>140</v>
      </c>
      <c r="G33" s="98"/>
      <c r="H33" s="98"/>
      <c r="I33" s="98"/>
      <c r="J33" s="97"/>
      <c r="K33" s="98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</row>
    <row r="34" spans="1:22" ht="15.75" customHeight="1" x14ac:dyDescent="0.15">
      <c r="A34" s="97"/>
      <c r="B34" s="144" t="s">
        <v>120</v>
      </c>
      <c r="C34" s="145">
        <f>SUM(K8)</f>
        <v>107177.03</v>
      </c>
      <c r="D34" s="146">
        <f>SUM(C34/C34)</f>
        <v>1</v>
      </c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</row>
    <row r="35" spans="1:22" ht="15.75" customHeight="1" x14ac:dyDescent="0.15">
      <c r="A35" s="97"/>
      <c r="B35" s="1"/>
      <c r="C35" s="2"/>
      <c r="D35" s="147"/>
      <c r="E35" s="97"/>
      <c r="F35" s="98" t="s">
        <v>141</v>
      </c>
      <c r="G35" s="98"/>
      <c r="H35" s="98"/>
      <c r="I35" s="98"/>
      <c r="J35" s="97"/>
      <c r="K35" s="98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</row>
    <row r="36" spans="1:22" ht="15.75" customHeight="1" x14ac:dyDescent="0.15">
      <c r="A36" s="97"/>
      <c r="B36" s="1" t="s">
        <v>121</v>
      </c>
      <c r="C36" s="2">
        <v>37771.78</v>
      </c>
      <c r="D36" s="147">
        <f>SUM(C36/C34)</f>
        <v>0.35242420880668179</v>
      </c>
      <c r="E36" s="97"/>
      <c r="F36" s="98" t="s">
        <v>142</v>
      </c>
      <c r="G36" s="98"/>
      <c r="H36" s="98"/>
      <c r="I36" s="98"/>
      <c r="J36" s="97"/>
      <c r="K36" s="98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</row>
    <row r="37" spans="1:22" ht="15.75" customHeight="1" x14ac:dyDescent="0.15">
      <c r="A37" s="97"/>
      <c r="B37" s="1" t="s">
        <v>67</v>
      </c>
      <c r="C37" s="2">
        <v>29169.119999999999</v>
      </c>
      <c r="D37" s="147">
        <f>SUM(C37/C34)</f>
        <v>0.27215831601230228</v>
      </c>
      <c r="E37" s="97"/>
      <c r="F37" s="98" t="s">
        <v>143</v>
      </c>
      <c r="G37" s="98"/>
      <c r="H37" s="98"/>
      <c r="I37" s="98"/>
      <c r="J37" s="97"/>
      <c r="K37" s="98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</row>
    <row r="38" spans="1:22" ht="15.75" customHeight="1" x14ac:dyDescent="0.15">
      <c r="A38" s="97"/>
      <c r="B38" s="1" t="s">
        <v>122</v>
      </c>
      <c r="C38" s="2">
        <v>3278.05</v>
      </c>
      <c r="D38" s="147">
        <f>SUM(C38/C34)</f>
        <v>3.058537822889849E-2</v>
      </c>
      <c r="E38" s="97"/>
      <c r="F38" s="98" t="s">
        <v>144</v>
      </c>
      <c r="G38" s="98"/>
      <c r="H38" s="98"/>
      <c r="I38" s="98"/>
      <c r="J38" s="97"/>
      <c r="K38" s="98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</row>
    <row r="39" spans="1:22" ht="15.75" customHeight="1" x14ac:dyDescent="0.15">
      <c r="A39" s="97"/>
      <c r="B39" s="1" t="s">
        <v>123</v>
      </c>
      <c r="C39" s="2">
        <f>SUM(C34*0.5%)</f>
        <v>535.88514999999995</v>
      </c>
      <c r="D39" s="147">
        <f>SUM(C39/C34)</f>
        <v>4.9999999999999992E-3</v>
      </c>
      <c r="E39" s="97"/>
      <c r="F39" s="98"/>
      <c r="G39" s="98"/>
      <c r="H39" s="98"/>
      <c r="I39" s="98"/>
      <c r="J39" s="97"/>
      <c r="K39" s="98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</row>
    <row r="40" spans="1:22" ht="15.75" customHeight="1" x14ac:dyDescent="0.15">
      <c r="A40" s="97"/>
      <c r="B40" s="1" t="s">
        <v>145</v>
      </c>
      <c r="C40" s="2">
        <v>540</v>
      </c>
      <c r="D40" s="147">
        <f>SUM(C40/C34)</f>
        <v>5.0383930213404871E-3</v>
      </c>
      <c r="E40" s="97"/>
      <c r="F40" s="98" t="s">
        <v>146</v>
      </c>
      <c r="G40" s="98"/>
      <c r="H40" s="98"/>
      <c r="I40" s="98"/>
      <c r="J40" s="97"/>
      <c r="K40" s="98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</row>
    <row r="41" spans="1:22" ht="15.75" customHeight="1" x14ac:dyDescent="0.15">
      <c r="A41" s="97"/>
      <c r="B41" s="1" t="s">
        <v>124</v>
      </c>
      <c r="C41" s="145">
        <f>SUM(C36:C40)</f>
        <v>71294.835149999999</v>
      </c>
      <c r="D41" s="146">
        <f>SUM(C41/C34)</f>
        <v>0.66520629606922299</v>
      </c>
      <c r="E41" s="97"/>
      <c r="F41" s="98"/>
      <c r="G41" s="98"/>
      <c r="H41" s="98"/>
      <c r="I41" s="98"/>
      <c r="J41" s="97"/>
      <c r="K41" s="98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</row>
    <row r="42" spans="1:22" ht="15.75" customHeight="1" x14ac:dyDescent="0.15">
      <c r="A42" s="97"/>
      <c r="B42" s="1" t="s">
        <v>125</v>
      </c>
      <c r="C42" s="2">
        <f>SUM(C34-C41)</f>
        <v>35882.19485</v>
      </c>
      <c r="D42" s="147">
        <f>SUM(C42/C34)</f>
        <v>0.33479370393077695</v>
      </c>
      <c r="E42" s="97"/>
      <c r="F42" s="98" t="s">
        <v>147</v>
      </c>
      <c r="G42" s="98"/>
      <c r="H42" s="98"/>
      <c r="I42" s="98"/>
      <c r="J42" s="97"/>
      <c r="K42" s="98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</row>
    <row r="43" spans="1:22" ht="15.75" customHeight="1" x14ac:dyDescent="0.15">
      <c r="A43" s="97"/>
      <c r="B43" s="1"/>
      <c r="C43" s="2"/>
      <c r="D43" s="147"/>
      <c r="E43" s="97"/>
      <c r="F43" s="98" t="s">
        <v>148</v>
      </c>
      <c r="G43" s="98"/>
      <c r="H43" s="98"/>
      <c r="I43" s="98"/>
      <c r="J43" s="97"/>
      <c r="K43" s="98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</row>
    <row r="44" spans="1:22" ht="15.75" customHeight="1" x14ac:dyDescent="0.15">
      <c r="A44" s="97"/>
      <c r="B44" s="1" t="s">
        <v>128</v>
      </c>
      <c r="C44" s="2">
        <f>SUM(F27:K27)</f>
        <v>5574.161399999999</v>
      </c>
      <c r="D44" s="147">
        <f>SUM(C44/C34)</f>
        <v>5.2008918328862064E-2</v>
      </c>
      <c r="E44" s="97"/>
      <c r="F44" s="98" t="s">
        <v>149</v>
      </c>
      <c r="G44" s="98"/>
      <c r="H44" s="98"/>
      <c r="I44" s="98"/>
      <c r="J44" s="97"/>
      <c r="K44" s="98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</row>
    <row r="45" spans="1:22" ht="15.75" customHeight="1" x14ac:dyDescent="0.15">
      <c r="A45" s="97"/>
      <c r="B45" s="1" t="s">
        <v>129</v>
      </c>
      <c r="C45" s="145">
        <f>SUM(C42-C44)</f>
        <v>30308.033450000003</v>
      </c>
      <c r="D45" s="147">
        <f>SUM(C45/C34)</f>
        <v>0.28278478560191489</v>
      </c>
      <c r="E45" s="97"/>
      <c r="F45" s="98"/>
      <c r="G45" s="98"/>
      <c r="H45" s="98"/>
      <c r="I45" s="98"/>
      <c r="J45" s="97"/>
      <c r="K45" s="98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</row>
    <row r="46" spans="1:22" ht="15.75" customHeight="1" x14ac:dyDescent="0.15">
      <c r="A46" s="97"/>
      <c r="B46" s="97"/>
      <c r="C46" s="98"/>
      <c r="D46" s="97"/>
      <c r="E46" s="97"/>
      <c r="F46" s="98"/>
      <c r="G46" s="98"/>
      <c r="H46" s="98"/>
      <c r="I46" s="98"/>
      <c r="J46" s="97"/>
      <c r="K46" s="98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</row>
    <row r="47" spans="1:22" ht="15.75" customHeight="1" x14ac:dyDescent="0.15">
      <c r="A47" s="97"/>
      <c r="B47" s="97" t="s">
        <v>137</v>
      </c>
      <c r="C47" s="149">
        <f>SUM(C34/C36)</f>
        <v>2.8374895226012646</v>
      </c>
      <c r="D47" s="97"/>
      <c r="E47" s="97"/>
      <c r="F47" s="98" t="s">
        <v>150</v>
      </c>
      <c r="G47" s="98"/>
      <c r="H47" s="98"/>
      <c r="I47" s="98"/>
      <c r="J47" s="97"/>
      <c r="K47" s="98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</row>
    <row r="48" spans="1:22" ht="15.75" customHeight="1" x14ac:dyDescent="0.15">
      <c r="A48" s="97"/>
      <c r="B48" s="97"/>
      <c r="C48" s="98"/>
      <c r="D48" s="97"/>
      <c r="E48" s="97"/>
      <c r="F48" s="98"/>
      <c r="G48" s="98"/>
      <c r="H48" s="98"/>
      <c r="I48" s="98"/>
      <c r="J48" s="97"/>
      <c r="K48" s="98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</row>
    <row r="49" spans="1:22" ht="15.75" customHeight="1" x14ac:dyDescent="0.15">
      <c r="A49" s="97" t="s">
        <v>138</v>
      </c>
      <c r="B49" s="97" t="s">
        <v>151</v>
      </c>
      <c r="C49" s="98">
        <f>SUM(C44)</f>
        <v>5574.161399999999</v>
      </c>
      <c r="D49" s="106">
        <f>SUM(C49/C34)</f>
        <v>5.2008918328862064E-2</v>
      </c>
      <c r="E49" s="97"/>
      <c r="F49" s="98" t="s">
        <v>152</v>
      </c>
      <c r="G49" s="98"/>
      <c r="H49" s="98"/>
      <c r="I49" s="98"/>
      <c r="J49" s="97"/>
      <c r="K49" s="98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</row>
    <row r="50" spans="1:22" ht="15.75" customHeight="1" x14ac:dyDescent="0.15">
      <c r="A50" s="97" t="s">
        <v>153</v>
      </c>
      <c r="B50" s="97" t="s">
        <v>154</v>
      </c>
      <c r="C50" s="98">
        <f>SUM(K27)</f>
        <v>2215.3105</v>
      </c>
      <c r="D50" s="106">
        <f>SUM(C50/C34)</f>
        <v>2.0669638820930196E-2</v>
      </c>
      <c r="E50" s="97"/>
      <c r="F50" s="98"/>
      <c r="G50" s="98"/>
      <c r="H50" s="98"/>
      <c r="I50" s="98"/>
      <c r="J50" s="97"/>
      <c r="K50" s="98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</row>
    <row r="51" spans="1:22" ht="15.75" customHeight="1" x14ac:dyDescent="0.15">
      <c r="A51" s="97" t="s">
        <v>155</v>
      </c>
      <c r="B51" s="97" t="s">
        <v>156</v>
      </c>
      <c r="C51" s="98">
        <f>SUM(C50/2)</f>
        <v>1107.65525</v>
      </c>
      <c r="D51" s="106">
        <f>SUM(C51/C34)</f>
        <v>1.0334819410465098E-2</v>
      </c>
      <c r="E51" s="97"/>
      <c r="F51" s="98"/>
      <c r="G51" s="98"/>
      <c r="H51" s="98"/>
      <c r="I51" s="98"/>
      <c r="J51" s="97"/>
      <c r="K51" s="98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</row>
    <row r="52" spans="1:22" ht="15.75" customHeight="1" x14ac:dyDescent="0.15">
      <c r="A52" s="97"/>
      <c r="B52" s="97"/>
      <c r="C52" s="98"/>
      <c r="D52" s="97"/>
      <c r="E52" s="97"/>
      <c r="F52" s="98"/>
      <c r="G52" s="98"/>
      <c r="H52" s="98"/>
      <c r="I52" s="98"/>
      <c r="J52" s="97"/>
      <c r="K52" s="98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</row>
    <row r="53" spans="1:22" ht="15.75" customHeight="1" x14ac:dyDescent="0.15">
      <c r="A53" s="97"/>
      <c r="B53" s="97"/>
      <c r="C53" s="98"/>
      <c r="D53" s="97"/>
      <c r="E53" s="97"/>
      <c r="F53" s="98"/>
      <c r="G53" s="98"/>
      <c r="H53" s="98"/>
      <c r="I53" s="98"/>
      <c r="J53" s="97"/>
      <c r="K53" s="98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</row>
    <row r="54" spans="1:22" ht="15.75" customHeight="1" x14ac:dyDescent="0.15">
      <c r="A54" s="97"/>
      <c r="B54" s="97"/>
      <c r="C54" s="98"/>
      <c r="D54" s="97"/>
      <c r="E54" s="97"/>
      <c r="F54" s="98"/>
      <c r="G54" s="98"/>
      <c r="H54" s="98"/>
      <c r="I54" s="98"/>
      <c r="J54" s="97"/>
      <c r="K54" s="98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</row>
    <row r="55" spans="1:22" ht="15.75" customHeight="1" x14ac:dyDescent="0.15">
      <c r="A55" s="97"/>
      <c r="B55" s="97"/>
      <c r="C55" s="98"/>
      <c r="D55" s="97"/>
      <c r="E55" s="97"/>
      <c r="F55" s="98"/>
      <c r="G55" s="98"/>
      <c r="H55" s="98"/>
      <c r="I55" s="98"/>
      <c r="J55" s="97"/>
      <c r="K55" s="98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</row>
    <row r="56" spans="1:22" ht="15.75" customHeight="1" x14ac:dyDescent="0.15">
      <c r="A56" s="97"/>
      <c r="B56" s="97"/>
      <c r="C56" s="98"/>
      <c r="D56" s="97"/>
      <c r="E56" s="97"/>
      <c r="F56" s="98"/>
      <c r="G56" s="98"/>
      <c r="H56" s="98"/>
      <c r="I56" s="98"/>
      <c r="J56" s="97"/>
      <c r="K56" s="98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</row>
    <row r="57" spans="1:22" ht="15.75" customHeight="1" x14ac:dyDescent="0.15">
      <c r="A57" s="97"/>
      <c r="B57" s="97"/>
      <c r="C57" s="98"/>
      <c r="D57" s="97"/>
      <c r="E57" s="97"/>
      <c r="F57" s="98"/>
      <c r="G57" s="98"/>
      <c r="H57" s="98"/>
      <c r="I57" s="98"/>
      <c r="J57" s="97"/>
      <c r="K57" s="98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</row>
    <row r="58" spans="1:22" ht="15.75" customHeight="1" x14ac:dyDescent="0.15">
      <c r="A58" s="97"/>
      <c r="B58" s="97"/>
      <c r="C58" s="98"/>
      <c r="D58" s="97"/>
      <c r="E58" s="97"/>
      <c r="F58" s="98"/>
      <c r="G58" s="98"/>
      <c r="H58" s="98"/>
      <c r="I58" s="98"/>
      <c r="J58" s="97"/>
      <c r="K58" s="98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</row>
    <row r="59" spans="1:22" ht="15.75" customHeight="1" x14ac:dyDescent="0.15">
      <c r="A59" s="97"/>
      <c r="B59" s="97"/>
      <c r="C59" s="98"/>
      <c r="D59" s="97"/>
      <c r="E59" s="97"/>
      <c r="F59" s="98"/>
      <c r="G59" s="98"/>
      <c r="H59" s="98"/>
      <c r="I59" s="98"/>
      <c r="J59" s="97"/>
      <c r="K59" s="98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</row>
    <row r="60" spans="1:22" ht="15.75" customHeight="1" x14ac:dyDescent="0.15">
      <c r="A60" s="97"/>
      <c r="B60" s="97"/>
      <c r="C60" s="98"/>
      <c r="D60" s="97"/>
      <c r="E60" s="97"/>
      <c r="F60" s="98"/>
      <c r="G60" s="98"/>
      <c r="H60" s="98"/>
      <c r="I60" s="98"/>
      <c r="J60" s="97"/>
      <c r="K60" s="98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</row>
    <row r="61" spans="1:22" ht="15.75" customHeight="1" x14ac:dyDescent="0.15">
      <c r="A61" s="97"/>
      <c r="B61" s="97"/>
      <c r="C61" s="98"/>
      <c r="D61" s="97"/>
      <c r="E61" s="97"/>
      <c r="F61" s="98"/>
      <c r="G61" s="98"/>
      <c r="H61" s="98"/>
      <c r="I61" s="98"/>
      <c r="J61" s="97"/>
      <c r="K61" s="98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</row>
    <row r="62" spans="1:22" ht="15.75" customHeight="1" x14ac:dyDescent="0.15">
      <c r="A62" s="97"/>
      <c r="B62" s="97"/>
      <c r="C62" s="98"/>
      <c r="D62" s="97"/>
      <c r="E62" s="97"/>
      <c r="F62" s="98"/>
      <c r="G62" s="98"/>
      <c r="H62" s="98"/>
      <c r="I62" s="98"/>
      <c r="J62" s="97"/>
      <c r="K62" s="98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</row>
    <row r="63" spans="1:22" ht="15.75" customHeight="1" x14ac:dyDescent="0.15">
      <c r="A63" s="97"/>
      <c r="B63" s="97"/>
      <c r="C63" s="98"/>
      <c r="D63" s="97"/>
      <c r="E63" s="97"/>
      <c r="F63" s="98"/>
      <c r="G63" s="98"/>
      <c r="H63" s="98"/>
      <c r="I63" s="98"/>
      <c r="J63" s="97"/>
      <c r="K63" s="98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</row>
    <row r="64" spans="1:22" ht="15.75" customHeight="1" x14ac:dyDescent="0.15">
      <c r="A64" s="97"/>
      <c r="B64" s="97"/>
      <c r="C64" s="98"/>
      <c r="D64" s="97"/>
      <c r="E64" s="97"/>
      <c r="F64" s="98"/>
      <c r="G64" s="98"/>
      <c r="H64" s="98"/>
      <c r="I64" s="98"/>
      <c r="J64" s="97"/>
      <c r="K64" s="98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</row>
    <row r="65" spans="1:22" ht="15.75" customHeight="1" x14ac:dyDescent="0.15">
      <c r="A65" s="97"/>
      <c r="B65" s="97"/>
      <c r="C65" s="98"/>
      <c r="D65" s="97"/>
      <c r="E65" s="97"/>
      <c r="F65" s="98"/>
      <c r="G65" s="98"/>
      <c r="H65" s="98"/>
      <c r="I65" s="98"/>
      <c r="J65" s="97"/>
      <c r="K65" s="98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</row>
    <row r="66" spans="1:22" ht="15.75" customHeight="1" x14ac:dyDescent="0.15">
      <c r="A66" s="97"/>
      <c r="B66" s="97"/>
      <c r="C66" s="98"/>
      <c r="D66" s="97"/>
      <c r="E66" s="97"/>
      <c r="F66" s="98"/>
      <c r="G66" s="98"/>
      <c r="H66" s="98"/>
      <c r="I66" s="98"/>
      <c r="J66" s="97"/>
      <c r="K66" s="98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</row>
    <row r="67" spans="1:22" ht="15.75" customHeight="1" x14ac:dyDescent="0.15">
      <c r="A67" s="97"/>
      <c r="B67" s="97"/>
      <c r="C67" s="98"/>
      <c r="D67" s="97"/>
      <c r="E67" s="97"/>
      <c r="F67" s="98"/>
      <c r="G67" s="98"/>
      <c r="H67" s="98"/>
      <c r="I67" s="98"/>
      <c r="J67" s="97"/>
      <c r="K67" s="98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</row>
    <row r="68" spans="1:22" ht="15.75" customHeight="1" x14ac:dyDescent="0.15">
      <c r="A68" s="97"/>
      <c r="B68" s="97"/>
      <c r="C68" s="98"/>
      <c r="D68" s="97"/>
      <c r="E68" s="97"/>
      <c r="F68" s="98"/>
      <c r="G68" s="98"/>
      <c r="H68" s="98"/>
      <c r="I68" s="98"/>
      <c r="J68" s="97"/>
      <c r="K68" s="98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</row>
    <row r="69" spans="1:22" ht="15.75" customHeight="1" x14ac:dyDescent="0.15">
      <c r="A69" s="97"/>
      <c r="B69" s="97"/>
      <c r="C69" s="98"/>
      <c r="D69" s="97"/>
      <c r="E69" s="97"/>
      <c r="F69" s="98"/>
      <c r="G69" s="98"/>
      <c r="H69" s="98"/>
      <c r="I69" s="98"/>
      <c r="J69" s="97"/>
      <c r="K69" s="98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</row>
    <row r="70" spans="1:22" ht="15.75" customHeight="1" x14ac:dyDescent="0.15">
      <c r="A70" s="97"/>
      <c r="B70" s="97"/>
      <c r="C70" s="98"/>
      <c r="D70" s="97"/>
      <c r="E70" s="97"/>
      <c r="F70" s="98"/>
      <c r="G70" s="98"/>
      <c r="H70" s="98"/>
      <c r="I70" s="98"/>
      <c r="J70" s="97"/>
      <c r="K70" s="98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</row>
    <row r="71" spans="1:22" ht="15.75" customHeight="1" x14ac:dyDescent="0.15">
      <c r="A71" s="97"/>
      <c r="B71" s="97"/>
      <c r="C71" s="98"/>
      <c r="D71" s="97"/>
      <c r="E71" s="97"/>
      <c r="F71" s="98"/>
      <c r="G71" s="98"/>
      <c r="H71" s="98"/>
      <c r="I71" s="98"/>
      <c r="J71" s="97"/>
      <c r="K71" s="98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</row>
    <row r="72" spans="1:22" ht="15.75" customHeight="1" x14ac:dyDescent="0.15">
      <c r="A72" s="97"/>
      <c r="B72" s="97"/>
      <c r="C72" s="98"/>
      <c r="D72" s="97"/>
      <c r="E72" s="97"/>
      <c r="F72" s="98"/>
      <c r="G72" s="98"/>
      <c r="H72" s="98"/>
      <c r="I72" s="98"/>
      <c r="J72" s="97"/>
      <c r="K72" s="98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</row>
    <row r="73" spans="1:22" ht="15.75" customHeight="1" x14ac:dyDescent="0.15">
      <c r="A73" s="97"/>
      <c r="B73" s="97"/>
      <c r="C73" s="98"/>
      <c r="D73" s="97"/>
      <c r="E73" s="97"/>
      <c r="F73" s="98"/>
      <c r="G73" s="98"/>
      <c r="H73" s="98"/>
      <c r="I73" s="98"/>
      <c r="J73" s="97"/>
      <c r="K73" s="98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</row>
    <row r="74" spans="1:22" ht="15.75" customHeight="1" x14ac:dyDescent="0.15">
      <c r="A74" s="97"/>
      <c r="B74" s="97"/>
      <c r="C74" s="98"/>
      <c r="D74" s="97"/>
      <c r="E74" s="97"/>
      <c r="F74" s="98"/>
      <c r="G74" s="98"/>
      <c r="H74" s="98"/>
      <c r="I74" s="98"/>
      <c r="J74" s="97"/>
      <c r="K74" s="98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</row>
    <row r="75" spans="1:22" ht="15.75" customHeight="1" x14ac:dyDescent="0.15">
      <c r="A75" s="97"/>
      <c r="B75" s="97"/>
      <c r="C75" s="98"/>
      <c r="D75" s="97"/>
      <c r="E75" s="97"/>
      <c r="F75" s="98"/>
      <c r="G75" s="98"/>
      <c r="H75" s="98"/>
      <c r="I75" s="98"/>
      <c r="J75" s="97"/>
      <c r="K75" s="98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</row>
    <row r="76" spans="1:22" ht="15.75" customHeight="1" x14ac:dyDescent="0.15">
      <c r="A76" s="97"/>
      <c r="B76" s="97"/>
      <c r="C76" s="98"/>
      <c r="D76" s="97"/>
      <c r="E76" s="97"/>
      <c r="F76" s="98"/>
      <c r="G76" s="98"/>
      <c r="H76" s="98"/>
      <c r="I76" s="98"/>
      <c r="J76" s="97"/>
      <c r="K76" s="98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</row>
    <row r="77" spans="1:22" ht="15.75" customHeight="1" x14ac:dyDescent="0.15">
      <c r="A77" s="97"/>
      <c r="B77" s="97"/>
      <c r="C77" s="98"/>
      <c r="D77" s="97"/>
      <c r="E77" s="97"/>
      <c r="F77" s="98"/>
      <c r="G77" s="98"/>
      <c r="H77" s="98"/>
      <c r="I77" s="98"/>
      <c r="J77" s="97"/>
      <c r="K77" s="98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</row>
    <row r="78" spans="1:22" ht="15.75" customHeight="1" x14ac:dyDescent="0.15">
      <c r="A78" s="97"/>
      <c r="B78" s="97"/>
      <c r="C78" s="98"/>
      <c r="D78" s="97"/>
      <c r="E78" s="97"/>
      <c r="F78" s="98"/>
      <c r="G78" s="98"/>
      <c r="H78" s="98"/>
      <c r="I78" s="98"/>
      <c r="J78" s="97"/>
      <c r="K78" s="98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</row>
    <row r="79" spans="1:22" ht="15.75" customHeight="1" x14ac:dyDescent="0.15">
      <c r="A79" s="97"/>
      <c r="B79" s="97"/>
      <c r="C79" s="98"/>
      <c r="D79" s="97"/>
      <c r="E79" s="97"/>
      <c r="F79" s="98"/>
      <c r="G79" s="98"/>
      <c r="H79" s="98"/>
      <c r="I79" s="98"/>
      <c r="J79" s="97"/>
      <c r="K79" s="98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</row>
    <row r="80" spans="1:22" ht="15.75" customHeight="1" x14ac:dyDescent="0.15">
      <c r="A80" s="97"/>
      <c r="B80" s="97"/>
      <c r="C80" s="98"/>
      <c r="D80" s="97"/>
      <c r="E80" s="97"/>
      <c r="F80" s="98"/>
      <c r="G80" s="98"/>
      <c r="H80" s="98"/>
      <c r="I80" s="98"/>
      <c r="J80" s="97"/>
      <c r="K80" s="98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</row>
    <row r="81" spans="1:22" ht="13" x14ac:dyDescent="0.15">
      <c r="A81" s="97"/>
      <c r="B81" s="97"/>
      <c r="C81" s="98"/>
      <c r="D81" s="97"/>
      <c r="E81" s="97"/>
      <c r="F81" s="98"/>
      <c r="G81" s="98"/>
      <c r="H81" s="98"/>
      <c r="I81" s="98"/>
      <c r="J81" s="97"/>
      <c r="K81" s="98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</row>
    <row r="82" spans="1:22" ht="13" x14ac:dyDescent="0.15">
      <c r="A82" s="97"/>
      <c r="B82" s="97"/>
      <c r="C82" s="98"/>
      <c r="D82" s="97"/>
      <c r="E82" s="97"/>
      <c r="F82" s="98"/>
      <c r="G82" s="98"/>
      <c r="H82" s="98"/>
      <c r="I82" s="98"/>
      <c r="J82" s="97"/>
      <c r="K82" s="98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</row>
    <row r="83" spans="1:22" ht="13" x14ac:dyDescent="0.15">
      <c r="A83" s="97"/>
      <c r="B83" s="97"/>
      <c r="C83" s="98"/>
      <c r="D83" s="97"/>
      <c r="E83" s="97"/>
      <c r="F83" s="98"/>
      <c r="G83" s="98"/>
      <c r="H83" s="98"/>
      <c r="I83" s="98"/>
      <c r="J83" s="97"/>
      <c r="K83" s="98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</row>
    <row r="84" spans="1:22" ht="13" x14ac:dyDescent="0.15">
      <c r="A84" s="97"/>
      <c r="B84" s="97"/>
      <c r="C84" s="98"/>
      <c r="D84" s="97"/>
      <c r="E84" s="97"/>
      <c r="F84" s="98"/>
      <c r="G84" s="98"/>
      <c r="H84" s="98"/>
      <c r="I84" s="98"/>
      <c r="J84" s="97"/>
      <c r="K84" s="98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</row>
    <row r="85" spans="1:22" ht="13" x14ac:dyDescent="0.15">
      <c r="A85" s="97"/>
      <c r="B85" s="97"/>
      <c r="C85" s="98"/>
      <c r="D85" s="97"/>
      <c r="E85" s="97"/>
      <c r="F85" s="98"/>
      <c r="G85" s="98"/>
      <c r="H85" s="98"/>
      <c r="I85" s="98"/>
      <c r="J85" s="97"/>
      <c r="K85" s="98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</row>
    <row r="86" spans="1:22" ht="13" x14ac:dyDescent="0.15">
      <c r="A86" s="97"/>
      <c r="B86" s="97"/>
      <c r="C86" s="98"/>
      <c r="D86" s="97"/>
      <c r="E86" s="97"/>
      <c r="F86" s="98"/>
      <c r="G86" s="98"/>
      <c r="H86" s="98"/>
      <c r="I86" s="98"/>
      <c r="J86" s="97"/>
      <c r="K86" s="98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</row>
    <row r="87" spans="1:22" ht="13" x14ac:dyDescent="0.15">
      <c r="A87" s="97"/>
      <c r="B87" s="97"/>
      <c r="C87" s="98"/>
      <c r="D87" s="97"/>
      <c r="E87" s="97"/>
      <c r="F87" s="98"/>
      <c r="G87" s="98"/>
      <c r="H87" s="98"/>
      <c r="I87" s="98"/>
      <c r="J87" s="97"/>
      <c r="K87" s="98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</row>
    <row r="88" spans="1:22" ht="13" x14ac:dyDescent="0.15">
      <c r="A88" s="97"/>
      <c r="B88" s="97"/>
      <c r="C88" s="98"/>
      <c r="D88" s="97"/>
      <c r="E88" s="97"/>
      <c r="F88" s="98"/>
      <c r="G88" s="98"/>
      <c r="H88" s="98"/>
      <c r="I88" s="98"/>
      <c r="J88" s="97"/>
      <c r="K88" s="98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</row>
    <row r="89" spans="1:22" ht="13" x14ac:dyDescent="0.15">
      <c r="A89" s="97"/>
      <c r="B89" s="97"/>
      <c r="C89" s="98"/>
      <c r="D89" s="97"/>
      <c r="E89" s="97"/>
      <c r="F89" s="98"/>
      <c r="G89" s="98"/>
      <c r="H89" s="98"/>
      <c r="I89" s="98"/>
      <c r="J89" s="97"/>
      <c r="K89" s="98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</row>
    <row r="90" spans="1:22" ht="13" x14ac:dyDescent="0.15">
      <c r="A90" s="97"/>
      <c r="B90" s="97"/>
      <c r="C90" s="98"/>
      <c r="D90" s="97"/>
      <c r="E90" s="97"/>
      <c r="F90" s="98"/>
      <c r="G90" s="98"/>
      <c r="H90" s="98"/>
      <c r="I90" s="98"/>
      <c r="J90" s="97"/>
      <c r="K90" s="98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</row>
    <row r="91" spans="1:22" ht="13" x14ac:dyDescent="0.15">
      <c r="A91" s="97"/>
      <c r="B91" s="97"/>
      <c r="C91" s="98"/>
      <c r="D91" s="97"/>
      <c r="E91" s="97"/>
      <c r="F91" s="98"/>
      <c r="G91" s="98"/>
      <c r="H91" s="98"/>
      <c r="I91" s="98"/>
      <c r="J91" s="97"/>
      <c r="K91" s="98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</row>
    <row r="92" spans="1:22" ht="13" x14ac:dyDescent="0.15">
      <c r="A92" s="97"/>
      <c r="B92" s="97"/>
      <c r="C92" s="98"/>
      <c r="D92" s="97"/>
      <c r="E92" s="97"/>
      <c r="F92" s="98"/>
      <c r="G92" s="98"/>
      <c r="H92" s="98"/>
      <c r="I92" s="98"/>
      <c r="J92" s="97"/>
      <c r="K92" s="98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</row>
    <row r="93" spans="1:22" ht="13" x14ac:dyDescent="0.15">
      <c r="A93" s="97"/>
      <c r="B93" s="97"/>
      <c r="C93" s="98"/>
      <c r="D93" s="97"/>
      <c r="E93" s="97"/>
      <c r="F93" s="98"/>
      <c r="G93" s="98"/>
      <c r="H93" s="98"/>
      <c r="I93" s="98"/>
      <c r="J93" s="97"/>
      <c r="K93" s="98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</row>
    <row r="94" spans="1:22" ht="13" x14ac:dyDescent="0.15">
      <c r="A94" s="97"/>
      <c r="B94" s="97"/>
      <c r="C94" s="98"/>
      <c r="D94" s="97"/>
      <c r="E94" s="97"/>
      <c r="F94" s="98"/>
      <c r="G94" s="98"/>
      <c r="H94" s="98"/>
      <c r="I94" s="98"/>
      <c r="J94" s="97"/>
      <c r="K94" s="98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</row>
    <row r="95" spans="1:22" ht="13" x14ac:dyDescent="0.15">
      <c r="A95" s="97"/>
      <c r="B95" s="97"/>
      <c r="C95" s="98"/>
      <c r="D95" s="97"/>
      <c r="E95" s="97"/>
      <c r="F95" s="98"/>
      <c r="G95" s="98"/>
      <c r="H95" s="98"/>
      <c r="I95" s="98"/>
      <c r="J95" s="97"/>
      <c r="K95" s="98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</row>
    <row r="96" spans="1:22" ht="13" x14ac:dyDescent="0.15">
      <c r="A96" s="97"/>
      <c r="B96" s="97"/>
      <c r="C96" s="98"/>
      <c r="D96" s="97"/>
      <c r="E96" s="97"/>
      <c r="F96" s="98"/>
      <c r="G96" s="98"/>
      <c r="H96" s="98"/>
      <c r="I96" s="98"/>
      <c r="J96" s="97"/>
      <c r="K96" s="98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</row>
    <row r="97" spans="1:22" ht="13" x14ac:dyDescent="0.15">
      <c r="A97" s="97"/>
      <c r="B97" s="97"/>
      <c r="C97" s="98"/>
      <c r="D97" s="97"/>
      <c r="E97" s="97"/>
      <c r="F97" s="98"/>
      <c r="G97" s="98"/>
      <c r="H97" s="98"/>
      <c r="I97" s="98"/>
      <c r="J97" s="97"/>
      <c r="K97" s="98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</row>
    <row r="98" spans="1:22" ht="13" x14ac:dyDescent="0.15">
      <c r="A98" s="97"/>
      <c r="B98" s="97"/>
      <c r="C98" s="98"/>
      <c r="D98" s="97"/>
      <c r="E98" s="97"/>
      <c r="F98" s="98"/>
      <c r="G98" s="98"/>
      <c r="H98" s="98"/>
      <c r="I98" s="98"/>
      <c r="J98" s="97"/>
      <c r="K98" s="98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</row>
    <row r="99" spans="1:22" ht="13" x14ac:dyDescent="0.15">
      <c r="A99" s="97"/>
      <c r="B99" s="97"/>
      <c r="C99" s="98"/>
      <c r="D99" s="97"/>
      <c r="E99" s="97"/>
      <c r="F99" s="98"/>
      <c r="G99" s="98"/>
      <c r="H99" s="98"/>
      <c r="I99" s="98"/>
      <c r="J99" s="97"/>
      <c r="K99" s="98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</row>
    <row r="100" spans="1:22" ht="13" x14ac:dyDescent="0.15">
      <c r="A100" s="97"/>
      <c r="B100" s="97"/>
      <c r="C100" s="98"/>
      <c r="D100" s="97"/>
      <c r="E100" s="97"/>
      <c r="F100" s="98"/>
      <c r="G100" s="98"/>
      <c r="H100" s="98"/>
      <c r="I100" s="98"/>
      <c r="J100" s="97"/>
      <c r="K100" s="98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</row>
    <row r="101" spans="1:22" ht="13" x14ac:dyDescent="0.15">
      <c r="A101" s="97"/>
      <c r="B101" s="97"/>
      <c r="C101" s="98"/>
      <c r="D101" s="97"/>
      <c r="E101" s="97"/>
      <c r="F101" s="98"/>
      <c r="G101" s="98"/>
      <c r="H101" s="98"/>
      <c r="I101" s="98"/>
      <c r="J101" s="97"/>
      <c r="K101" s="98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</row>
    <row r="102" spans="1:22" ht="13" x14ac:dyDescent="0.15">
      <c r="A102" s="97"/>
      <c r="B102" s="97"/>
      <c r="C102" s="98"/>
      <c r="D102" s="97"/>
      <c r="E102" s="97"/>
      <c r="F102" s="98"/>
      <c r="G102" s="98"/>
      <c r="H102" s="98"/>
      <c r="I102" s="98"/>
      <c r="J102" s="97"/>
      <c r="K102" s="98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</row>
    <row r="103" spans="1:22" ht="13" x14ac:dyDescent="0.15">
      <c r="A103" s="97"/>
      <c r="B103" s="97"/>
      <c r="C103" s="98"/>
      <c r="D103" s="97"/>
      <c r="E103" s="97"/>
      <c r="F103" s="98"/>
      <c r="G103" s="98"/>
      <c r="H103" s="98"/>
      <c r="I103" s="98"/>
      <c r="J103" s="97"/>
      <c r="K103" s="98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</row>
    <row r="104" spans="1:22" ht="13" x14ac:dyDescent="0.15">
      <c r="A104" s="97"/>
      <c r="B104" s="97"/>
      <c r="C104" s="98"/>
      <c r="D104" s="97"/>
      <c r="E104" s="97"/>
      <c r="F104" s="98"/>
      <c r="G104" s="98"/>
      <c r="H104" s="98"/>
      <c r="I104" s="98"/>
      <c r="J104" s="97"/>
      <c r="K104" s="98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</row>
    <row r="105" spans="1:22" ht="13" x14ac:dyDescent="0.15">
      <c r="A105" s="97"/>
      <c r="B105" s="97"/>
      <c r="C105" s="98"/>
      <c r="D105" s="97"/>
      <c r="E105" s="97"/>
      <c r="F105" s="98"/>
      <c r="G105" s="98"/>
      <c r="H105" s="98"/>
      <c r="I105" s="98"/>
      <c r="J105" s="97"/>
      <c r="K105" s="98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</row>
    <row r="106" spans="1:22" ht="13" x14ac:dyDescent="0.15">
      <c r="A106" s="97"/>
      <c r="B106" s="97"/>
      <c r="C106" s="98"/>
      <c r="D106" s="97"/>
      <c r="E106" s="97"/>
      <c r="F106" s="98"/>
      <c r="G106" s="98"/>
      <c r="H106" s="98"/>
      <c r="I106" s="98"/>
      <c r="J106" s="97"/>
      <c r="K106" s="98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</row>
    <row r="107" spans="1:22" ht="13" x14ac:dyDescent="0.15">
      <c r="A107" s="97"/>
      <c r="B107" s="97"/>
      <c r="C107" s="98"/>
      <c r="D107" s="97"/>
      <c r="E107" s="97"/>
      <c r="F107" s="98"/>
      <c r="G107" s="98"/>
      <c r="H107" s="98"/>
      <c r="I107" s="98"/>
      <c r="J107" s="97"/>
      <c r="K107" s="98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</row>
    <row r="108" spans="1:22" ht="13" x14ac:dyDescent="0.15">
      <c r="A108" s="97"/>
      <c r="B108" s="97"/>
      <c r="C108" s="98"/>
      <c r="D108" s="97"/>
      <c r="E108" s="97"/>
      <c r="F108" s="98"/>
      <c r="G108" s="98"/>
      <c r="H108" s="98"/>
      <c r="I108" s="98"/>
      <c r="J108" s="97"/>
      <c r="K108" s="98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</row>
    <row r="109" spans="1:22" ht="13" x14ac:dyDescent="0.15">
      <c r="A109" s="97"/>
      <c r="B109" s="97"/>
      <c r="C109" s="98"/>
      <c r="D109" s="97"/>
      <c r="E109" s="97"/>
      <c r="F109" s="98"/>
      <c r="G109" s="98"/>
      <c r="H109" s="98"/>
      <c r="I109" s="98"/>
      <c r="J109" s="97"/>
      <c r="K109" s="98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</row>
    <row r="110" spans="1:22" ht="13" x14ac:dyDescent="0.15">
      <c r="A110" s="97"/>
      <c r="B110" s="97"/>
      <c r="C110" s="98"/>
      <c r="D110" s="97"/>
      <c r="E110" s="97"/>
      <c r="F110" s="98"/>
      <c r="G110" s="98"/>
      <c r="H110" s="98"/>
      <c r="I110" s="98"/>
      <c r="J110" s="97"/>
      <c r="K110" s="98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</row>
    <row r="111" spans="1:22" ht="13" x14ac:dyDescent="0.15">
      <c r="A111" s="97"/>
      <c r="B111" s="97"/>
      <c r="C111" s="98"/>
      <c r="D111" s="97"/>
      <c r="E111" s="97"/>
      <c r="F111" s="98"/>
      <c r="G111" s="98"/>
      <c r="H111" s="98"/>
      <c r="I111" s="98"/>
      <c r="J111" s="97"/>
      <c r="K111" s="98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</row>
    <row r="112" spans="1:22" ht="13" x14ac:dyDescent="0.15">
      <c r="A112" s="97"/>
      <c r="B112" s="97"/>
      <c r="C112" s="98"/>
      <c r="D112" s="97"/>
      <c r="E112" s="97"/>
      <c r="F112" s="98"/>
      <c r="G112" s="98"/>
      <c r="H112" s="98"/>
      <c r="I112" s="98"/>
      <c r="J112" s="97"/>
      <c r="K112" s="98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</row>
    <row r="113" spans="1:22" ht="13" x14ac:dyDescent="0.15">
      <c r="A113" s="97"/>
      <c r="B113" s="97"/>
      <c r="C113" s="98"/>
      <c r="D113" s="97"/>
      <c r="E113" s="97"/>
      <c r="F113" s="98"/>
      <c r="G113" s="98"/>
      <c r="H113" s="98"/>
      <c r="I113" s="98"/>
      <c r="J113" s="97"/>
      <c r="K113" s="98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</row>
    <row r="114" spans="1:22" ht="13" x14ac:dyDescent="0.15">
      <c r="A114" s="97"/>
      <c r="B114" s="97"/>
      <c r="C114" s="98"/>
      <c r="D114" s="97"/>
      <c r="E114" s="97"/>
      <c r="F114" s="98"/>
      <c r="G114" s="98"/>
      <c r="H114" s="98"/>
      <c r="I114" s="98"/>
      <c r="J114" s="97"/>
      <c r="K114" s="98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</row>
    <row r="115" spans="1:22" ht="13" x14ac:dyDescent="0.15">
      <c r="A115" s="97"/>
      <c r="B115" s="97"/>
      <c r="C115" s="98"/>
      <c r="D115" s="97"/>
      <c r="E115" s="97"/>
      <c r="F115" s="98"/>
      <c r="G115" s="98"/>
      <c r="H115" s="98"/>
      <c r="I115" s="98"/>
      <c r="J115" s="97"/>
      <c r="K115" s="98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</row>
    <row r="116" spans="1:22" ht="13" x14ac:dyDescent="0.15">
      <c r="A116" s="97"/>
      <c r="B116" s="97"/>
      <c r="C116" s="98"/>
      <c r="D116" s="97"/>
      <c r="E116" s="97"/>
      <c r="F116" s="98"/>
      <c r="G116" s="98"/>
      <c r="H116" s="98"/>
      <c r="I116" s="98"/>
      <c r="J116" s="97"/>
      <c r="K116" s="98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</row>
    <row r="117" spans="1:22" ht="13" x14ac:dyDescent="0.15">
      <c r="A117" s="97"/>
      <c r="B117" s="97"/>
      <c r="C117" s="98"/>
      <c r="D117" s="97"/>
      <c r="E117" s="97"/>
      <c r="F117" s="98"/>
      <c r="G117" s="98"/>
      <c r="H117" s="98"/>
      <c r="I117" s="98"/>
      <c r="J117" s="97"/>
      <c r="K117" s="98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</row>
    <row r="118" spans="1:22" ht="13" x14ac:dyDescent="0.15">
      <c r="A118" s="97"/>
      <c r="B118" s="97"/>
      <c r="C118" s="98"/>
      <c r="D118" s="97"/>
      <c r="E118" s="97"/>
      <c r="F118" s="98"/>
      <c r="G118" s="98"/>
      <c r="H118" s="98"/>
      <c r="I118" s="98"/>
      <c r="J118" s="97"/>
      <c r="K118" s="98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</row>
    <row r="119" spans="1:22" ht="13" x14ac:dyDescent="0.15">
      <c r="A119" s="97"/>
      <c r="B119" s="97"/>
      <c r="C119" s="98"/>
      <c r="D119" s="97"/>
      <c r="E119" s="97"/>
      <c r="F119" s="98"/>
      <c r="G119" s="98"/>
      <c r="H119" s="98"/>
      <c r="I119" s="98"/>
      <c r="J119" s="97"/>
      <c r="K119" s="98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</row>
    <row r="120" spans="1:22" ht="13" x14ac:dyDescent="0.15">
      <c r="A120" s="97"/>
      <c r="B120" s="97"/>
      <c r="C120" s="98"/>
      <c r="D120" s="97"/>
      <c r="E120" s="97"/>
      <c r="F120" s="98"/>
      <c r="G120" s="98"/>
      <c r="H120" s="98"/>
      <c r="I120" s="98"/>
      <c r="J120" s="97"/>
      <c r="K120" s="98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</row>
    <row r="121" spans="1:22" ht="13" x14ac:dyDescent="0.15">
      <c r="A121" s="97"/>
      <c r="B121" s="97"/>
      <c r="C121" s="98"/>
      <c r="D121" s="97"/>
      <c r="E121" s="97"/>
      <c r="F121" s="98"/>
      <c r="G121" s="98"/>
      <c r="H121" s="98"/>
      <c r="I121" s="98"/>
      <c r="J121" s="97"/>
      <c r="K121" s="98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</row>
    <row r="122" spans="1:22" ht="13" x14ac:dyDescent="0.15">
      <c r="A122" s="97"/>
      <c r="B122" s="97"/>
      <c r="C122" s="98"/>
      <c r="D122" s="97"/>
      <c r="E122" s="97"/>
      <c r="F122" s="98"/>
      <c r="G122" s="98"/>
      <c r="H122" s="98"/>
      <c r="I122" s="98"/>
      <c r="J122" s="97"/>
      <c r="K122" s="98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</row>
    <row r="123" spans="1:22" ht="13" x14ac:dyDescent="0.15">
      <c r="A123" s="97"/>
      <c r="B123" s="97"/>
      <c r="C123" s="98"/>
      <c r="D123" s="97"/>
      <c r="E123" s="97"/>
      <c r="F123" s="98"/>
      <c r="G123" s="98"/>
      <c r="H123" s="98"/>
      <c r="I123" s="98"/>
      <c r="J123" s="97"/>
      <c r="K123" s="98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</row>
    <row r="124" spans="1:22" ht="13" x14ac:dyDescent="0.15">
      <c r="A124" s="97"/>
      <c r="B124" s="97"/>
      <c r="C124" s="98"/>
      <c r="D124" s="97"/>
      <c r="E124" s="97"/>
      <c r="F124" s="98"/>
      <c r="G124" s="98"/>
      <c r="H124" s="98"/>
      <c r="I124" s="98"/>
      <c r="J124" s="97"/>
      <c r="K124" s="98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</row>
    <row r="125" spans="1:22" ht="13" x14ac:dyDescent="0.15">
      <c r="A125" s="97"/>
      <c r="B125" s="97"/>
      <c r="C125" s="98"/>
      <c r="D125" s="97"/>
      <c r="E125" s="97"/>
      <c r="F125" s="98"/>
      <c r="G125" s="98"/>
      <c r="H125" s="98"/>
      <c r="I125" s="98"/>
      <c r="J125" s="97"/>
      <c r="K125" s="98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</row>
    <row r="126" spans="1:22" ht="13" x14ac:dyDescent="0.15">
      <c r="A126" s="97"/>
      <c r="B126" s="97"/>
      <c r="C126" s="98"/>
      <c r="D126" s="97"/>
      <c r="E126" s="97"/>
      <c r="F126" s="98"/>
      <c r="G126" s="98"/>
      <c r="H126" s="98"/>
      <c r="I126" s="98"/>
      <c r="J126" s="97"/>
      <c r="K126" s="98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</row>
    <row r="127" spans="1:22" ht="13" x14ac:dyDescent="0.15">
      <c r="A127" s="97"/>
      <c r="B127" s="97"/>
      <c r="C127" s="98"/>
      <c r="D127" s="97"/>
      <c r="E127" s="97"/>
      <c r="F127" s="98"/>
      <c r="G127" s="98"/>
      <c r="H127" s="98"/>
      <c r="I127" s="98"/>
      <c r="J127" s="97"/>
      <c r="K127" s="98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</row>
    <row r="128" spans="1:22" ht="13" x14ac:dyDescent="0.15">
      <c r="A128" s="97"/>
      <c r="B128" s="97"/>
      <c r="C128" s="98"/>
      <c r="D128" s="97"/>
      <c r="E128" s="97"/>
      <c r="F128" s="98"/>
      <c r="G128" s="98"/>
      <c r="H128" s="98"/>
      <c r="I128" s="98"/>
      <c r="J128" s="97"/>
      <c r="K128" s="98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</row>
    <row r="129" spans="1:22" ht="13" x14ac:dyDescent="0.15">
      <c r="A129" s="97"/>
      <c r="B129" s="97"/>
      <c r="C129" s="98"/>
      <c r="D129" s="97"/>
      <c r="E129" s="97"/>
      <c r="F129" s="98"/>
      <c r="G129" s="98"/>
      <c r="H129" s="98"/>
      <c r="I129" s="98"/>
      <c r="J129" s="97"/>
      <c r="K129" s="98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</row>
    <row r="130" spans="1:22" ht="13" x14ac:dyDescent="0.15">
      <c r="A130" s="97"/>
      <c r="B130" s="97"/>
      <c r="C130" s="98"/>
      <c r="D130" s="97"/>
      <c r="E130" s="97"/>
      <c r="F130" s="98"/>
      <c r="G130" s="98"/>
      <c r="H130" s="98"/>
      <c r="I130" s="98"/>
      <c r="J130" s="97"/>
      <c r="K130" s="98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</row>
    <row r="131" spans="1:22" ht="13" x14ac:dyDescent="0.15">
      <c r="A131" s="97"/>
      <c r="B131" s="97"/>
      <c r="C131" s="98"/>
      <c r="D131" s="97"/>
      <c r="E131" s="97"/>
      <c r="F131" s="98"/>
      <c r="G131" s="98"/>
      <c r="H131" s="98"/>
      <c r="I131" s="98"/>
      <c r="J131" s="97"/>
      <c r="K131" s="98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</row>
    <row r="132" spans="1:22" ht="13" x14ac:dyDescent="0.15">
      <c r="A132" s="97"/>
      <c r="B132" s="97"/>
      <c r="C132" s="98"/>
      <c r="D132" s="97"/>
      <c r="E132" s="97"/>
      <c r="F132" s="98"/>
      <c r="G132" s="98"/>
      <c r="H132" s="98"/>
      <c r="I132" s="98"/>
      <c r="J132" s="97"/>
      <c r="K132" s="98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</row>
    <row r="133" spans="1:22" ht="13" x14ac:dyDescent="0.15">
      <c r="A133" s="97"/>
      <c r="B133" s="97"/>
      <c r="C133" s="98"/>
      <c r="D133" s="97"/>
      <c r="E133" s="97"/>
      <c r="F133" s="98"/>
      <c r="G133" s="98"/>
      <c r="H133" s="98"/>
      <c r="I133" s="98"/>
      <c r="J133" s="97"/>
      <c r="K133" s="98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</row>
    <row r="134" spans="1:22" ht="13" x14ac:dyDescent="0.15">
      <c r="A134" s="97"/>
      <c r="B134" s="97"/>
      <c r="C134" s="98"/>
      <c r="D134" s="97"/>
      <c r="E134" s="97"/>
      <c r="F134" s="98"/>
      <c r="G134" s="98"/>
      <c r="H134" s="98"/>
      <c r="I134" s="98"/>
      <c r="J134" s="97"/>
      <c r="K134" s="98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</row>
    <row r="135" spans="1:22" ht="13" x14ac:dyDescent="0.15">
      <c r="A135" s="97"/>
      <c r="B135" s="97"/>
      <c r="C135" s="98"/>
      <c r="D135" s="97"/>
      <c r="E135" s="97"/>
      <c r="F135" s="98"/>
      <c r="G135" s="98"/>
      <c r="H135" s="98"/>
      <c r="I135" s="98"/>
      <c r="J135" s="97"/>
      <c r="K135" s="98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</row>
    <row r="136" spans="1:22" ht="13" x14ac:dyDescent="0.15">
      <c r="A136" s="97"/>
      <c r="B136" s="97"/>
      <c r="C136" s="98"/>
      <c r="D136" s="97"/>
      <c r="E136" s="97"/>
      <c r="F136" s="98"/>
      <c r="G136" s="98"/>
      <c r="H136" s="98"/>
      <c r="I136" s="98"/>
      <c r="J136" s="97"/>
      <c r="K136" s="98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</row>
    <row r="137" spans="1:22" ht="13" x14ac:dyDescent="0.15">
      <c r="A137" s="97"/>
      <c r="B137" s="97"/>
      <c r="C137" s="98"/>
      <c r="D137" s="97"/>
      <c r="E137" s="97"/>
      <c r="F137" s="98"/>
      <c r="G137" s="98"/>
      <c r="H137" s="98"/>
      <c r="I137" s="98"/>
      <c r="J137" s="97"/>
      <c r="K137" s="98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</row>
    <row r="138" spans="1:22" ht="13" x14ac:dyDescent="0.15">
      <c r="A138" s="97"/>
      <c r="B138" s="97"/>
      <c r="C138" s="98"/>
      <c r="D138" s="97"/>
      <c r="E138" s="97"/>
      <c r="F138" s="98"/>
      <c r="G138" s="98"/>
      <c r="H138" s="98"/>
      <c r="I138" s="98"/>
      <c r="J138" s="97"/>
      <c r="K138" s="98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</row>
    <row r="139" spans="1:22" ht="13" x14ac:dyDescent="0.15">
      <c r="A139" s="97"/>
      <c r="B139" s="97"/>
      <c r="C139" s="98"/>
      <c r="D139" s="97"/>
      <c r="E139" s="97"/>
      <c r="F139" s="98"/>
      <c r="G139" s="98"/>
      <c r="H139" s="98"/>
      <c r="I139" s="98"/>
      <c r="J139" s="97"/>
      <c r="K139" s="98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</row>
    <row r="140" spans="1:22" ht="13" x14ac:dyDescent="0.15">
      <c r="A140" s="97"/>
      <c r="B140" s="97"/>
      <c r="C140" s="98"/>
      <c r="D140" s="97"/>
      <c r="E140" s="97"/>
      <c r="F140" s="98"/>
      <c r="G140" s="98"/>
      <c r="H140" s="98"/>
      <c r="I140" s="98"/>
      <c r="J140" s="97"/>
      <c r="K140" s="98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</row>
    <row r="141" spans="1:22" ht="13" x14ac:dyDescent="0.15">
      <c r="A141" s="97"/>
      <c r="B141" s="97"/>
      <c r="C141" s="98"/>
      <c r="D141" s="97"/>
      <c r="E141" s="97"/>
      <c r="F141" s="98"/>
      <c r="G141" s="98"/>
      <c r="H141" s="98"/>
      <c r="I141" s="98"/>
      <c r="J141" s="97"/>
      <c r="K141" s="98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</row>
    <row r="142" spans="1:22" ht="13" x14ac:dyDescent="0.15">
      <c r="A142" s="97"/>
      <c r="B142" s="97"/>
      <c r="C142" s="98"/>
      <c r="D142" s="97"/>
      <c r="E142" s="97"/>
      <c r="F142" s="98"/>
      <c r="G142" s="98"/>
      <c r="H142" s="98"/>
      <c r="I142" s="98"/>
      <c r="J142" s="97"/>
      <c r="K142" s="98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</row>
    <row r="143" spans="1:22" ht="13" x14ac:dyDescent="0.15">
      <c r="A143" s="97"/>
      <c r="B143" s="97"/>
      <c r="C143" s="98"/>
      <c r="D143" s="97"/>
      <c r="E143" s="97"/>
      <c r="F143" s="98"/>
      <c r="G143" s="98"/>
      <c r="H143" s="98"/>
      <c r="I143" s="98"/>
      <c r="J143" s="97"/>
      <c r="K143" s="98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</row>
    <row r="144" spans="1:22" ht="13" x14ac:dyDescent="0.15">
      <c r="A144" s="97"/>
      <c r="B144" s="97"/>
      <c r="C144" s="98"/>
      <c r="D144" s="97"/>
      <c r="E144" s="97"/>
      <c r="F144" s="98"/>
      <c r="G144" s="98"/>
      <c r="H144" s="98"/>
      <c r="I144" s="98"/>
      <c r="J144" s="97"/>
      <c r="K144" s="98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</row>
    <row r="145" spans="1:22" ht="13" x14ac:dyDescent="0.15">
      <c r="A145" s="97"/>
      <c r="B145" s="97"/>
      <c r="C145" s="98"/>
      <c r="D145" s="97"/>
      <c r="E145" s="97"/>
      <c r="F145" s="98"/>
      <c r="G145" s="98"/>
      <c r="H145" s="98"/>
      <c r="I145" s="98"/>
      <c r="J145" s="97"/>
      <c r="K145" s="98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</row>
    <row r="146" spans="1:22" ht="13" x14ac:dyDescent="0.15">
      <c r="A146" s="97"/>
      <c r="B146" s="97"/>
      <c r="C146" s="98"/>
      <c r="D146" s="97"/>
      <c r="E146" s="97"/>
      <c r="F146" s="98"/>
      <c r="G146" s="98"/>
      <c r="H146" s="98"/>
      <c r="I146" s="98"/>
      <c r="J146" s="97"/>
      <c r="K146" s="98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</row>
    <row r="147" spans="1:22" ht="13" x14ac:dyDescent="0.15">
      <c r="A147" s="97"/>
      <c r="B147" s="97"/>
      <c r="C147" s="98"/>
      <c r="D147" s="97"/>
      <c r="E147" s="97"/>
      <c r="F147" s="98"/>
      <c r="G147" s="98"/>
      <c r="H147" s="98"/>
      <c r="I147" s="98"/>
      <c r="J147" s="97"/>
      <c r="K147" s="98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</row>
    <row r="148" spans="1:22" ht="13" x14ac:dyDescent="0.15">
      <c r="A148" s="97"/>
      <c r="B148" s="97"/>
      <c r="C148" s="98"/>
      <c r="D148" s="97"/>
      <c r="E148" s="97"/>
      <c r="F148" s="98"/>
      <c r="G148" s="98"/>
      <c r="H148" s="98"/>
      <c r="I148" s="98"/>
      <c r="J148" s="97"/>
      <c r="K148" s="98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</row>
    <row r="149" spans="1:22" ht="13" x14ac:dyDescent="0.15">
      <c r="A149" s="97"/>
      <c r="B149" s="97"/>
      <c r="C149" s="98"/>
      <c r="D149" s="97"/>
      <c r="E149" s="97"/>
      <c r="F149" s="98"/>
      <c r="G149" s="98"/>
      <c r="H149" s="98"/>
      <c r="I149" s="98"/>
      <c r="J149" s="97"/>
      <c r="K149" s="98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</row>
    <row r="150" spans="1:22" ht="13" x14ac:dyDescent="0.15">
      <c r="A150" s="97"/>
      <c r="B150" s="97"/>
      <c r="C150" s="98"/>
      <c r="D150" s="97"/>
      <c r="E150" s="97"/>
      <c r="F150" s="98"/>
      <c r="G150" s="98"/>
      <c r="H150" s="98"/>
      <c r="I150" s="98"/>
      <c r="J150" s="97"/>
      <c r="K150" s="98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</row>
    <row r="151" spans="1:22" ht="13" x14ac:dyDescent="0.15">
      <c r="A151" s="97"/>
      <c r="B151" s="97"/>
      <c r="C151" s="98"/>
      <c r="D151" s="97"/>
      <c r="E151" s="97"/>
      <c r="F151" s="98"/>
      <c r="G151" s="98"/>
      <c r="H151" s="98"/>
      <c r="I151" s="98"/>
      <c r="J151" s="97"/>
      <c r="K151" s="98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</row>
    <row r="152" spans="1:22" ht="13" x14ac:dyDescent="0.15">
      <c r="A152" s="97"/>
      <c r="B152" s="97"/>
      <c r="C152" s="98"/>
      <c r="D152" s="97"/>
      <c r="E152" s="97"/>
      <c r="F152" s="98"/>
      <c r="G152" s="98"/>
      <c r="H152" s="98"/>
      <c r="I152" s="98"/>
      <c r="J152" s="97"/>
      <c r="K152" s="98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</row>
    <row r="153" spans="1:22" ht="13" x14ac:dyDescent="0.15">
      <c r="A153" s="97"/>
      <c r="B153" s="97"/>
      <c r="C153" s="98"/>
      <c r="D153" s="97"/>
      <c r="E153" s="97"/>
      <c r="F153" s="98"/>
      <c r="G153" s="98"/>
      <c r="H153" s="98"/>
      <c r="I153" s="98"/>
      <c r="J153" s="97"/>
      <c r="K153" s="98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</row>
    <row r="154" spans="1:22" ht="13" x14ac:dyDescent="0.15">
      <c r="A154" s="97"/>
      <c r="B154" s="97"/>
      <c r="C154" s="98"/>
      <c r="D154" s="97"/>
      <c r="E154" s="97"/>
      <c r="F154" s="98"/>
      <c r="G154" s="98"/>
      <c r="H154" s="98"/>
      <c r="I154" s="98"/>
      <c r="J154" s="97"/>
      <c r="K154" s="98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</row>
    <row r="155" spans="1:22" ht="13" x14ac:dyDescent="0.15">
      <c r="A155" s="97"/>
      <c r="B155" s="97"/>
      <c r="C155" s="98"/>
      <c r="D155" s="97"/>
      <c r="E155" s="97"/>
      <c r="F155" s="98"/>
      <c r="G155" s="98"/>
      <c r="H155" s="98"/>
      <c r="I155" s="98"/>
      <c r="J155" s="97"/>
      <c r="K155" s="98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</row>
    <row r="156" spans="1:22" ht="13" x14ac:dyDescent="0.15">
      <c r="A156" s="97"/>
      <c r="B156" s="97"/>
      <c r="C156" s="98"/>
      <c r="D156" s="97"/>
      <c r="E156" s="97"/>
      <c r="F156" s="98"/>
      <c r="G156" s="98"/>
      <c r="H156" s="98"/>
      <c r="I156" s="98"/>
      <c r="J156" s="97"/>
      <c r="K156" s="98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</row>
    <row r="157" spans="1:22" ht="13" x14ac:dyDescent="0.15">
      <c r="A157" s="97"/>
      <c r="B157" s="97"/>
      <c r="C157" s="98"/>
      <c r="D157" s="97"/>
      <c r="E157" s="97"/>
      <c r="F157" s="98"/>
      <c r="G157" s="98"/>
      <c r="H157" s="98"/>
      <c r="I157" s="98"/>
      <c r="J157" s="97"/>
      <c r="K157" s="98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</row>
    <row r="158" spans="1:22" ht="13" x14ac:dyDescent="0.15">
      <c r="A158" s="97"/>
      <c r="B158" s="97"/>
      <c r="C158" s="98"/>
      <c r="D158" s="97"/>
      <c r="E158" s="97"/>
      <c r="F158" s="98"/>
      <c r="G158" s="98"/>
      <c r="H158" s="98"/>
      <c r="I158" s="98"/>
      <c r="J158" s="97"/>
      <c r="K158" s="98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</row>
    <row r="159" spans="1:22" ht="13" x14ac:dyDescent="0.15">
      <c r="A159" s="97"/>
      <c r="B159" s="97"/>
      <c r="C159" s="98"/>
      <c r="D159" s="97"/>
      <c r="E159" s="97"/>
      <c r="F159" s="98"/>
      <c r="G159" s="98"/>
      <c r="H159" s="98"/>
      <c r="I159" s="98"/>
      <c r="J159" s="97"/>
      <c r="K159" s="98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</row>
    <row r="160" spans="1:22" ht="13" x14ac:dyDescent="0.15">
      <c r="A160" s="97"/>
      <c r="B160" s="97"/>
      <c r="C160" s="98"/>
      <c r="D160" s="97"/>
      <c r="E160" s="97"/>
      <c r="F160" s="98"/>
      <c r="G160" s="98"/>
      <c r="H160" s="98"/>
      <c r="I160" s="98"/>
      <c r="J160" s="97"/>
      <c r="K160" s="98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</row>
    <row r="161" spans="1:22" ht="13" x14ac:dyDescent="0.15">
      <c r="A161" s="97"/>
      <c r="B161" s="97"/>
      <c r="C161" s="98"/>
      <c r="D161" s="97"/>
      <c r="E161" s="97"/>
      <c r="F161" s="98"/>
      <c r="G161" s="98"/>
      <c r="H161" s="98"/>
      <c r="I161" s="98"/>
      <c r="J161" s="97"/>
      <c r="K161" s="98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</row>
    <row r="162" spans="1:22" ht="13" x14ac:dyDescent="0.15">
      <c r="A162" s="97"/>
      <c r="B162" s="97"/>
      <c r="C162" s="98"/>
      <c r="D162" s="97"/>
      <c r="E162" s="97"/>
      <c r="F162" s="98"/>
      <c r="G162" s="98"/>
      <c r="H162" s="98"/>
      <c r="I162" s="98"/>
      <c r="J162" s="97"/>
      <c r="K162" s="98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</row>
    <row r="163" spans="1:22" ht="13" x14ac:dyDescent="0.15">
      <c r="A163" s="97"/>
      <c r="B163" s="97"/>
      <c r="C163" s="98"/>
      <c r="D163" s="97"/>
      <c r="E163" s="97"/>
      <c r="F163" s="98"/>
      <c r="G163" s="98"/>
      <c r="H163" s="98"/>
      <c r="I163" s="98"/>
      <c r="J163" s="97"/>
      <c r="K163" s="98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</row>
    <row r="164" spans="1:22" ht="13" x14ac:dyDescent="0.15">
      <c r="A164" s="97"/>
      <c r="B164" s="97"/>
      <c r="C164" s="98"/>
      <c r="D164" s="97"/>
      <c r="E164" s="97"/>
      <c r="F164" s="98"/>
      <c r="G164" s="98"/>
      <c r="H164" s="98"/>
      <c r="I164" s="98"/>
      <c r="J164" s="97"/>
      <c r="K164" s="98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</row>
    <row r="165" spans="1:22" ht="13" x14ac:dyDescent="0.15">
      <c r="A165" s="97"/>
      <c r="B165" s="97"/>
      <c r="C165" s="98"/>
      <c r="D165" s="97"/>
      <c r="E165" s="97"/>
      <c r="F165" s="98"/>
      <c r="G165" s="98"/>
      <c r="H165" s="98"/>
      <c r="I165" s="98"/>
      <c r="J165" s="97"/>
      <c r="K165" s="98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</row>
    <row r="166" spans="1:22" ht="13" x14ac:dyDescent="0.15">
      <c r="A166" s="97"/>
      <c r="B166" s="97"/>
      <c r="C166" s="98"/>
      <c r="D166" s="97"/>
      <c r="E166" s="97"/>
      <c r="F166" s="98"/>
      <c r="G166" s="98"/>
      <c r="H166" s="98"/>
      <c r="I166" s="98"/>
      <c r="J166" s="97"/>
      <c r="K166" s="98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</row>
    <row r="167" spans="1:22" ht="13" x14ac:dyDescent="0.15">
      <c r="A167" s="97"/>
      <c r="B167" s="97"/>
      <c r="C167" s="98"/>
      <c r="D167" s="97"/>
      <c r="E167" s="97"/>
      <c r="F167" s="98"/>
      <c r="G167" s="98"/>
      <c r="H167" s="98"/>
      <c r="I167" s="98"/>
      <c r="J167" s="97"/>
      <c r="K167" s="98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</row>
    <row r="168" spans="1:22" ht="13" x14ac:dyDescent="0.15">
      <c r="A168" s="97"/>
      <c r="B168" s="97"/>
      <c r="C168" s="98"/>
      <c r="D168" s="97"/>
      <c r="E168" s="97"/>
      <c r="F168" s="98"/>
      <c r="G168" s="98"/>
      <c r="H168" s="98"/>
      <c r="I168" s="98"/>
      <c r="J168" s="97"/>
      <c r="K168" s="98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</row>
    <row r="169" spans="1:22" ht="13" x14ac:dyDescent="0.15">
      <c r="A169" s="97"/>
      <c r="B169" s="97"/>
      <c r="C169" s="98"/>
      <c r="D169" s="97"/>
      <c r="E169" s="97"/>
      <c r="F169" s="98"/>
      <c r="G169" s="98"/>
      <c r="H169" s="98"/>
      <c r="I169" s="98"/>
      <c r="J169" s="97"/>
      <c r="K169" s="98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</row>
    <row r="170" spans="1:22" ht="13" x14ac:dyDescent="0.15">
      <c r="A170" s="97"/>
      <c r="B170" s="97"/>
      <c r="C170" s="98"/>
      <c r="D170" s="97"/>
      <c r="E170" s="97"/>
      <c r="F170" s="98"/>
      <c r="G170" s="98"/>
      <c r="H170" s="98"/>
      <c r="I170" s="98"/>
      <c r="J170" s="97"/>
      <c r="K170" s="98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</row>
    <row r="171" spans="1:22" ht="13" x14ac:dyDescent="0.15">
      <c r="A171" s="97"/>
      <c r="B171" s="97"/>
      <c r="C171" s="98"/>
      <c r="D171" s="97"/>
      <c r="E171" s="97"/>
      <c r="F171" s="98"/>
      <c r="G171" s="98"/>
      <c r="H171" s="98"/>
      <c r="I171" s="98"/>
      <c r="J171" s="97"/>
      <c r="K171" s="98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</row>
    <row r="172" spans="1:22" ht="13" x14ac:dyDescent="0.15">
      <c r="A172" s="97"/>
      <c r="B172" s="97"/>
      <c r="C172" s="98"/>
      <c r="D172" s="97"/>
      <c r="E172" s="97"/>
      <c r="F172" s="98"/>
      <c r="G172" s="98"/>
      <c r="H172" s="98"/>
      <c r="I172" s="98"/>
      <c r="J172" s="97"/>
      <c r="K172" s="98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</row>
    <row r="173" spans="1:22" ht="13" x14ac:dyDescent="0.15">
      <c r="A173" s="97"/>
      <c r="B173" s="97"/>
      <c r="C173" s="98"/>
      <c r="D173" s="97"/>
      <c r="E173" s="97"/>
      <c r="F173" s="98"/>
      <c r="G173" s="98"/>
      <c r="H173" s="98"/>
      <c r="I173" s="98"/>
      <c r="J173" s="97"/>
      <c r="K173" s="98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</row>
    <row r="174" spans="1:22" ht="13" x14ac:dyDescent="0.15">
      <c r="A174" s="97"/>
      <c r="B174" s="97"/>
      <c r="C174" s="98"/>
      <c r="D174" s="97"/>
      <c r="E174" s="97"/>
      <c r="F174" s="98"/>
      <c r="G174" s="98"/>
      <c r="H174" s="98"/>
      <c r="I174" s="98"/>
      <c r="J174" s="97"/>
      <c r="K174" s="98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</row>
    <row r="175" spans="1:22" ht="13" x14ac:dyDescent="0.15">
      <c r="A175" s="97"/>
      <c r="B175" s="97"/>
      <c r="C175" s="98"/>
      <c r="D175" s="97"/>
      <c r="E175" s="97"/>
      <c r="F175" s="98"/>
      <c r="G175" s="98"/>
      <c r="H175" s="98"/>
      <c r="I175" s="98"/>
      <c r="J175" s="97"/>
      <c r="K175" s="98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</row>
    <row r="176" spans="1:22" ht="13" x14ac:dyDescent="0.15">
      <c r="A176" s="97"/>
      <c r="B176" s="97"/>
      <c r="C176" s="98"/>
      <c r="D176" s="97"/>
      <c r="E176" s="97"/>
      <c r="F176" s="98"/>
      <c r="G176" s="98"/>
      <c r="H176" s="98"/>
      <c r="I176" s="98"/>
      <c r="J176" s="97"/>
      <c r="K176" s="98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</row>
    <row r="177" spans="1:22" ht="13" x14ac:dyDescent="0.15">
      <c r="A177" s="97"/>
      <c r="B177" s="97"/>
      <c r="C177" s="98"/>
      <c r="D177" s="97"/>
      <c r="E177" s="97"/>
      <c r="F177" s="98"/>
      <c r="G177" s="98"/>
      <c r="H177" s="98"/>
      <c r="I177" s="98"/>
      <c r="J177" s="97"/>
      <c r="K177" s="98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</row>
    <row r="178" spans="1:22" ht="13" x14ac:dyDescent="0.15">
      <c r="A178" s="97"/>
      <c r="B178" s="97"/>
      <c r="C178" s="98"/>
      <c r="D178" s="97"/>
      <c r="E178" s="97"/>
      <c r="F178" s="98"/>
      <c r="G178" s="98"/>
      <c r="H178" s="98"/>
      <c r="I178" s="98"/>
      <c r="J178" s="97"/>
      <c r="K178" s="98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</row>
    <row r="179" spans="1:22" ht="13" x14ac:dyDescent="0.15">
      <c r="A179" s="97"/>
      <c r="B179" s="97"/>
      <c r="C179" s="98"/>
      <c r="D179" s="97"/>
      <c r="E179" s="97"/>
      <c r="F179" s="98"/>
      <c r="G179" s="98"/>
      <c r="H179" s="98"/>
      <c r="I179" s="98"/>
      <c r="J179" s="97"/>
      <c r="K179" s="98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</row>
    <row r="180" spans="1:22" ht="13" x14ac:dyDescent="0.15">
      <c r="A180" s="97"/>
      <c r="B180" s="97"/>
      <c r="C180" s="98"/>
      <c r="D180" s="97"/>
      <c r="E180" s="97"/>
      <c r="F180" s="98"/>
      <c r="G180" s="98"/>
      <c r="H180" s="98"/>
      <c r="I180" s="98"/>
      <c r="J180" s="97"/>
      <c r="K180" s="98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</row>
    <row r="181" spans="1:22" ht="13" x14ac:dyDescent="0.15">
      <c r="A181" s="97"/>
      <c r="B181" s="97"/>
      <c r="C181" s="98"/>
      <c r="D181" s="97"/>
      <c r="E181" s="97"/>
      <c r="F181" s="98"/>
      <c r="G181" s="98"/>
      <c r="H181" s="98"/>
      <c r="I181" s="98"/>
      <c r="J181" s="97"/>
      <c r="K181" s="98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</row>
    <row r="182" spans="1:22" ht="13" x14ac:dyDescent="0.15">
      <c r="A182" s="97"/>
      <c r="B182" s="97"/>
      <c r="C182" s="98"/>
      <c r="D182" s="97"/>
      <c r="E182" s="97"/>
      <c r="F182" s="98"/>
      <c r="G182" s="98"/>
      <c r="H182" s="98"/>
      <c r="I182" s="98"/>
      <c r="J182" s="97"/>
      <c r="K182" s="98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</row>
    <row r="183" spans="1:22" ht="13" x14ac:dyDescent="0.15">
      <c r="A183" s="97"/>
      <c r="B183" s="97"/>
      <c r="C183" s="98"/>
      <c r="D183" s="97"/>
      <c r="E183" s="97"/>
      <c r="F183" s="98"/>
      <c r="G183" s="98"/>
      <c r="H183" s="98"/>
      <c r="I183" s="98"/>
      <c r="J183" s="97"/>
      <c r="K183" s="98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</row>
    <row r="184" spans="1:22" ht="13" x14ac:dyDescent="0.15">
      <c r="A184" s="97"/>
      <c r="B184" s="97"/>
      <c r="C184" s="98"/>
      <c r="D184" s="97"/>
      <c r="E184" s="97"/>
      <c r="F184" s="98"/>
      <c r="G184" s="98"/>
      <c r="H184" s="98"/>
      <c r="I184" s="98"/>
      <c r="J184" s="97"/>
      <c r="K184" s="98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</row>
    <row r="185" spans="1:22" ht="13" x14ac:dyDescent="0.15">
      <c r="A185" s="97"/>
      <c r="B185" s="97"/>
      <c r="C185" s="98"/>
      <c r="D185" s="97"/>
      <c r="E185" s="97"/>
      <c r="F185" s="98"/>
      <c r="G185" s="98"/>
      <c r="H185" s="98"/>
      <c r="I185" s="98"/>
      <c r="J185" s="97"/>
      <c r="K185" s="98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</row>
    <row r="186" spans="1:22" ht="13" x14ac:dyDescent="0.15">
      <c r="A186" s="97"/>
      <c r="B186" s="97"/>
      <c r="C186" s="98"/>
      <c r="D186" s="97"/>
      <c r="E186" s="97"/>
      <c r="F186" s="98"/>
      <c r="G186" s="98"/>
      <c r="H186" s="98"/>
      <c r="I186" s="98"/>
      <c r="J186" s="97"/>
      <c r="K186" s="98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</row>
    <row r="187" spans="1:22" ht="13" x14ac:dyDescent="0.15">
      <c r="A187" s="97"/>
      <c r="B187" s="97"/>
      <c r="C187" s="98"/>
      <c r="D187" s="97"/>
      <c r="E187" s="97"/>
      <c r="F187" s="98"/>
      <c r="G187" s="98"/>
      <c r="H187" s="98"/>
      <c r="I187" s="98"/>
      <c r="J187" s="97"/>
      <c r="K187" s="98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</row>
    <row r="188" spans="1:22" ht="13" x14ac:dyDescent="0.15">
      <c r="A188" s="97"/>
      <c r="B188" s="97"/>
      <c r="C188" s="98"/>
      <c r="D188" s="97"/>
      <c r="E188" s="97"/>
      <c r="F188" s="98"/>
      <c r="G188" s="98"/>
      <c r="H188" s="98"/>
      <c r="I188" s="98"/>
      <c r="J188" s="97"/>
      <c r="K188" s="98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</row>
    <row r="189" spans="1:22" ht="13" x14ac:dyDescent="0.15">
      <c r="A189" s="97"/>
      <c r="B189" s="97"/>
      <c r="C189" s="98"/>
      <c r="D189" s="97"/>
      <c r="E189" s="97"/>
      <c r="F189" s="98"/>
      <c r="G189" s="98"/>
      <c r="H189" s="98"/>
      <c r="I189" s="98"/>
      <c r="J189" s="97"/>
      <c r="K189" s="98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</row>
    <row r="190" spans="1:22" ht="13" x14ac:dyDescent="0.15">
      <c r="A190" s="97"/>
      <c r="B190" s="97"/>
      <c r="C190" s="98"/>
      <c r="D190" s="97"/>
      <c r="E190" s="97"/>
      <c r="F190" s="98"/>
      <c r="G190" s="98"/>
      <c r="H190" s="98"/>
      <c r="I190" s="98"/>
      <c r="J190" s="97"/>
      <c r="K190" s="98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</row>
    <row r="191" spans="1:22" ht="13" x14ac:dyDescent="0.15">
      <c r="A191" s="97"/>
      <c r="B191" s="97"/>
      <c r="C191" s="98"/>
      <c r="D191" s="97"/>
      <c r="E191" s="97"/>
      <c r="F191" s="98"/>
      <c r="G191" s="98"/>
      <c r="H191" s="98"/>
      <c r="I191" s="98"/>
      <c r="J191" s="97"/>
      <c r="K191" s="98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</row>
    <row r="192" spans="1:22" ht="13" x14ac:dyDescent="0.15">
      <c r="A192" s="97"/>
      <c r="B192" s="97"/>
      <c r="C192" s="98"/>
      <c r="D192" s="97"/>
      <c r="E192" s="97"/>
      <c r="F192" s="98"/>
      <c r="G192" s="98"/>
      <c r="H192" s="98"/>
      <c r="I192" s="98"/>
      <c r="J192" s="97"/>
      <c r="K192" s="98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</row>
    <row r="193" spans="1:22" ht="13" x14ac:dyDescent="0.15">
      <c r="A193" s="97"/>
      <c r="B193" s="97"/>
      <c r="C193" s="98"/>
      <c r="D193" s="97"/>
      <c r="E193" s="97"/>
      <c r="F193" s="98"/>
      <c r="G193" s="98"/>
      <c r="H193" s="98"/>
      <c r="I193" s="98"/>
      <c r="J193" s="97"/>
      <c r="K193" s="98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</row>
    <row r="194" spans="1:22" ht="13" x14ac:dyDescent="0.15">
      <c r="A194" s="97"/>
      <c r="B194" s="97"/>
      <c r="C194" s="98"/>
      <c r="D194" s="97"/>
      <c r="E194" s="97"/>
      <c r="F194" s="98"/>
      <c r="G194" s="98"/>
      <c r="H194" s="98"/>
      <c r="I194" s="98"/>
      <c r="J194" s="97"/>
      <c r="K194" s="98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</row>
    <row r="195" spans="1:22" ht="13" x14ac:dyDescent="0.15">
      <c r="A195" s="97"/>
      <c r="B195" s="97"/>
      <c r="C195" s="98"/>
      <c r="D195" s="97"/>
      <c r="E195" s="97"/>
      <c r="F195" s="98"/>
      <c r="G195" s="98"/>
      <c r="H195" s="98"/>
      <c r="I195" s="98"/>
      <c r="J195" s="97"/>
      <c r="K195" s="98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</row>
    <row r="196" spans="1:22" ht="13" x14ac:dyDescent="0.15">
      <c r="A196" s="97"/>
      <c r="B196" s="97"/>
      <c r="C196" s="98"/>
      <c r="D196" s="97"/>
      <c r="E196" s="97"/>
      <c r="F196" s="98"/>
      <c r="G196" s="98"/>
      <c r="H196" s="98"/>
      <c r="I196" s="98"/>
      <c r="J196" s="97"/>
      <c r="K196" s="98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</row>
    <row r="197" spans="1:22" ht="13" x14ac:dyDescent="0.15">
      <c r="A197" s="97"/>
      <c r="B197" s="97"/>
      <c r="C197" s="98"/>
      <c r="D197" s="97"/>
      <c r="E197" s="97"/>
      <c r="F197" s="98"/>
      <c r="G197" s="98"/>
      <c r="H197" s="98"/>
      <c r="I197" s="98"/>
      <c r="J197" s="97"/>
      <c r="K197" s="98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</row>
    <row r="198" spans="1:22" ht="13" x14ac:dyDescent="0.15">
      <c r="A198" s="97"/>
      <c r="B198" s="97"/>
      <c r="C198" s="98"/>
      <c r="D198" s="97"/>
      <c r="E198" s="97"/>
      <c r="F198" s="98"/>
      <c r="G198" s="98"/>
      <c r="H198" s="98"/>
      <c r="I198" s="98"/>
      <c r="J198" s="97"/>
      <c r="K198" s="98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</row>
    <row r="199" spans="1:22" ht="13" x14ac:dyDescent="0.15">
      <c r="A199" s="97"/>
      <c r="B199" s="97"/>
      <c r="C199" s="98"/>
      <c r="D199" s="97"/>
      <c r="E199" s="97"/>
      <c r="F199" s="98"/>
      <c r="G199" s="98"/>
      <c r="H199" s="98"/>
      <c r="I199" s="98"/>
      <c r="J199" s="97"/>
      <c r="K199" s="98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</row>
    <row r="200" spans="1:22" ht="13" x14ac:dyDescent="0.15">
      <c r="A200" s="97"/>
      <c r="B200" s="97"/>
      <c r="C200" s="98"/>
      <c r="D200" s="97"/>
      <c r="E200" s="97"/>
      <c r="F200" s="98"/>
      <c r="G200" s="98"/>
      <c r="H200" s="98"/>
      <c r="I200" s="98"/>
      <c r="J200" s="97"/>
      <c r="K200" s="98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</row>
    <row r="201" spans="1:22" ht="13" x14ac:dyDescent="0.15">
      <c r="A201" s="97"/>
      <c r="B201" s="97"/>
      <c r="C201" s="98"/>
      <c r="D201" s="97"/>
      <c r="E201" s="97"/>
      <c r="F201" s="98"/>
      <c r="G201" s="98"/>
      <c r="H201" s="98"/>
      <c r="I201" s="98"/>
      <c r="J201" s="97"/>
      <c r="K201" s="98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</row>
    <row r="202" spans="1:22" ht="13" x14ac:dyDescent="0.15">
      <c r="A202" s="97"/>
      <c r="B202" s="97"/>
      <c r="C202" s="98"/>
      <c r="D202" s="97"/>
      <c r="E202" s="97"/>
      <c r="F202" s="98"/>
      <c r="G202" s="98"/>
      <c r="H202" s="98"/>
      <c r="I202" s="98"/>
      <c r="J202" s="97"/>
      <c r="K202" s="98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</row>
    <row r="203" spans="1:22" ht="13" x14ac:dyDescent="0.15">
      <c r="A203" s="97"/>
      <c r="B203" s="97"/>
      <c r="C203" s="98"/>
      <c r="D203" s="97"/>
      <c r="E203" s="97"/>
      <c r="F203" s="98"/>
      <c r="G203" s="98"/>
      <c r="H203" s="98"/>
      <c r="I203" s="98"/>
      <c r="J203" s="97"/>
      <c r="K203" s="98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</row>
    <row r="204" spans="1:22" ht="13" x14ac:dyDescent="0.15">
      <c r="A204" s="97"/>
      <c r="B204" s="97"/>
      <c r="C204" s="98"/>
      <c r="D204" s="97"/>
      <c r="E204" s="97"/>
      <c r="F204" s="98"/>
      <c r="G204" s="98"/>
      <c r="H204" s="98"/>
      <c r="I204" s="98"/>
      <c r="J204" s="97"/>
      <c r="K204" s="98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</row>
    <row r="205" spans="1:22" ht="13" x14ac:dyDescent="0.15">
      <c r="A205" s="97"/>
      <c r="B205" s="97"/>
      <c r="C205" s="98"/>
      <c r="D205" s="97"/>
      <c r="E205" s="97"/>
      <c r="F205" s="98"/>
      <c r="G205" s="98"/>
      <c r="H205" s="98"/>
      <c r="I205" s="98"/>
      <c r="J205" s="97"/>
      <c r="K205" s="98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</row>
    <row r="206" spans="1:22" ht="13" x14ac:dyDescent="0.15">
      <c r="A206" s="97"/>
      <c r="B206" s="97"/>
      <c r="C206" s="98"/>
      <c r="D206" s="97"/>
      <c r="E206" s="97"/>
      <c r="F206" s="98"/>
      <c r="G206" s="98"/>
      <c r="H206" s="98"/>
      <c r="I206" s="98"/>
      <c r="J206" s="97"/>
      <c r="K206" s="98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</row>
    <row r="207" spans="1:22" ht="13" x14ac:dyDescent="0.15">
      <c r="A207" s="97"/>
      <c r="B207" s="97"/>
      <c r="C207" s="98"/>
      <c r="D207" s="97"/>
      <c r="E207" s="97"/>
      <c r="F207" s="98"/>
      <c r="G207" s="98"/>
      <c r="H207" s="98"/>
      <c r="I207" s="98"/>
      <c r="J207" s="97"/>
      <c r="K207" s="98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</row>
    <row r="208" spans="1:22" ht="13" x14ac:dyDescent="0.15">
      <c r="A208" s="97"/>
      <c r="B208" s="97"/>
      <c r="C208" s="98"/>
      <c r="D208" s="97"/>
      <c r="E208" s="97"/>
      <c r="F208" s="98"/>
      <c r="G208" s="98"/>
      <c r="H208" s="98"/>
      <c r="I208" s="98"/>
      <c r="J208" s="97"/>
      <c r="K208" s="98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</row>
    <row r="209" spans="1:22" ht="13" x14ac:dyDescent="0.15">
      <c r="A209" s="97"/>
      <c r="B209" s="97"/>
      <c r="C209" s="98"/>
      <c r="D209" s="97"/>
      <c r="E209" s="97"/>
      <c r="F209" s="98"/>
      <c r="G209" s="98"/>
      <c r="H209" s="98"/>
      <c r="I209" s="98"/>
      <c r="J209" s="97"/>
      <c r="K209" s="98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</row>
    <row r="210" spans="1:22" ht="13" x14ac:dyDescent="0.15">
      <c r="A210" s="97"/>
      <c r="B210" s="97"/>
      <c r="C210" s="98"/>
      <c r="D210" s="97"/>
      <c r="E210" s="97"/>
      <c r="F210" s="98"/>
      <c r="G210" s="98"/>
      <c r="H210" s="98"/>
      <c r="I210" s="98"/>
      <c r="J210" s="97"/>
      <c r="K210" s="98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</row>
    <row r="211" spans="1:22" ht="13" x14ac:dyDescent="0.15">
      <c r="A211" s="97"/>
      <c r="B211" s="97"/>
      <c r="C211" s="98"/>
      <c r="D211" s="97"/>
      <c r="E211" s="97"/>
      <c r="F211" s="98"/>
      <c r="G211" s="98"/>
      <c r="H211" s="98"/>
      <c r="I211" s="98"/>
      <c r="J211" s="97"/>
      <c r="K211" s="98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</row>
    <row r="212" spans="1:22" ht="13" x14ac:dyDescent="0.15">
      <c r="A212" s="97"/>
      <c r="B212" s="97"/>
      <c r="C212" s="98"/>
      <c r="D212" s="97"/>
      <c r="E212" s="97"/>
      <c r="F212" s="98"/>
      <c r="G212" s="98"/>
      <c r="H212" s="98"/>
      <c r="I212" s="98"/>
      <c r="J212" s="97"/>
      <c r="K212" s="98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</row>
    <row r="213" spans="1:22" ht="13" x14ac:dyDescent="0.15">
      <c r="A213" s="97"/>
      <c r="B213" s="97"/>
      <c r="C213" s="98"/>
      <c r="D213" s="97"/>
      <c r="E213" s="97"/>
      <c r="F213" s="98"/>
      <c r="G213" s="98"/>
      <c r="H213" s="98"/>
      <c r="I213" s="98"/>
      <c r="J213" s="97"/>
      <c r="K213" s="98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</row>
    <row r="214" spans="1:22" ht="13" x14ac:dyDescent="0.15">
      <c r="A214" s="97"/>
      <c r="B214" s="97"/>
      <c r="C214" s="98"/>
      <c r="D214" s="97"/>
      <c r="E214" s="97"/>
      <c r="F214" s="98"/>
      <c r="G214" s="98"/>
      <c r="H214" s="98"/>
      <c r="I214" s="98"/>
      <c r="J214" s="97"/>
      <c r="K214" s="98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</row>
    <row r="215" spans="1:22" ht="13" x14ac:dyDescent="0.15">
      <c r="A215" s="97"/>
      <c r="B215" s="97"/>
      <c r="C215" s="98"/>
      <c r="D215" s="97"/>
      <c r="E215" s="97"/>
      <c r="F215" s="98"/>
      <c r="G215" s="98"/>
      <c r="H215" s="98"/>
      <c r="I215" s="98"/>
      <c r="J215" s="97"/>
      <c r="K215" s="98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</row>
    <row r="216" spans="1:22" ht="13" x14ac:dyDescent="0.15">
      <c r="A216" s="97"/>
      <c r="B216" s="97"/>
      <c r="C216" s="98"/>
      <c r="D216" s="97"/>
      <c r="E216" s="97"/>
      <c r="F216" s="98"/>
      <c r="G216" s="98"/>
      <c r="H216" s="98"/>
      <c r="I216" s="98"/>
      <c r="J216" s="97"/>
      <c r="K216" s="98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</row>
    <row r="217" spans="1:22" ht="13" x14ac:dyDescent="0.15">
      <c r="A217" s="97"/>
      <c r="B217" s="97"/>
      <c r="C217" s="98"/>
      <c r="D217" s="97"/>
      <c r="E217" s="97"/>
      <c r="F217" s="98"/>
      <c r="G217" s="98"/>
      <c r="H217" s="98"/>
      <c r="I217" s="98"/>
      <c r="J217" s="97"/>
      <c r="K217" s="98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</row>
    <row r="218" spans="1:22" ht="13" x14ac:dyDescent="0.15">
      <c r="A218" s="97"/>
      <c r="B218" s="97"/>
      <c r="C218" s="98"/>
      <c r="D218" s="97"/>
      <c r="E218" s="97"/>
      <c r="F218" s="98"/>
      <c r="G218" s="98"/>
      <c r="H218" s="98"/>
      <c r="I218" s="98"/>
      <c r="J218" s="97"/>
      <c r="K218" s="98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</row>
    <row r="219" spans="1:22" ht="13" x14ac:dyDescent="0.15">
      <c r="A219" s="97"/>
      <c r="B219" s="97"/>
      <c r="C219" s="98"/>
      <c r="D219" s="97"/>
      <c r="E219" s="97"/>
      <c r="F219" s="98"/>
      <c r="G219" s="98"/>
      <c r="H219" s="98"/>
      <c r="I219" s="98"/>
      <c r="J219" s="97"/>
      <c r="K219" s="98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</row>
    <row r="220" spans="1:22" ht="13" x14ac:dyDescent="0.15">
      <c r="A220" s="97"/>
      <c r="B220" s="97"/>
      <c r="C220" s="98"/>
      <c r="D220" s="97"/>
      <c r="E220" s="97"/>
      <c r="F220" s="98"/>
      <c r="G220" s="98"/>
      <c r="H220" s="98"/>
      <c r="I220" s="98"/>
      <c r="J220" s="97"/>
      <c r="K220" s="98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</row>
    <row r="221" spans="1:22" ht="13" x14ac:dyDescent="0.15">
      <c r="A221" s="97"/>
      <c r="B221" s="97"/>
      <c r="C221" s="98"/>
      <c r="D221" s="97"/>
      <c r="E221" s="97"/>
      <c r="F221" s="98"/>
      <c r="G221" s="98"/>
      <c r="H221" s="98"/>
      <c r="I221" s="98"/>
      <c r="J221" s="97"/>
      <c r="K221" s="98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</row>
    <row r="222" spans="1:22" ht="13" x14ac:dyDescent="0.15">
      <c r="A222" s="97"/>
      <c r="B222" s="97"/>
      <c r="C222" s="98"/>
      <c r="D222" s="97"/>
      <c r="E222" s="97"/>
      <c r="F222" s="98"/>
      <c r="G222" s="98"/>
      <c r="H222" s="98"/>
      <c r="I222" s="98"/>
      <c r="J222" s="97"/>
      <c r="K222" s="98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</row>
    <row r="223" spans="1:22" ht="13" x14ac:dyDescent="0.15">
      <c r="A223" s="97"/>
      <c r="B223" s="97"/>
      <c r="C223" s="98"/>
      <c r="D223" s="97"/>
      <c r="E223" s="97"/>
      <c r="F223" s="98"/>
      <c r="G223" s="98"/>
      <c r="H223" s="98"/>
      <c r="I223" s="98"/>
      <c r="J223" s="97"/>
      <c r="K223" s="98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</row>
    <row r="224" spans="1:22" ht="13" x14ac:dyDescent="0.15">
      <c r="A224" s="97"/>
      <c r="B224" s="97"/>
      <c r="C224" s="98"/>
      <c r="D224" s="97"/>
      <c r="E224" s="97"/>
      <c r="F224" s="98"/>
      <c r="G224" s="98"/>
      <c r="H224" s="98"/>
      <c r="I224" s="98"/>
      <c r="J224" s="97"/>
      <c r="K224" s="98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</row>
    <row r="225" spans="1:22" ht="13" x14ac:dyDescent="0.15">
      <c r="A225" s="97"/>
      <c r="B225" s="97"/>
      <c r="C225" s="98"/>
      <c r="D225" s="97"/>
      <c r="E225" s="97"/>
      <c r="F225" s="98"/>
      <c r="G225" s="98"/>
      <c r="H225" s="98"/>
      <c r="I225" s="98"/>
      <c r="J225" s="97"/>
      <c r="K225" s="98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</row>
    <row r="226" spans="1:22" ht="13" x14ac:dyDescent="0.15">
      <c r="A226" s="97"/>
      <c r="B226" s="97"/>
      <c r="C226" s="98"/>
      <c r="D226" s="97"/>
      <c r="E226" s="97"/>
      <c r="F226" s="98"/>
      <c r="G226" s="98"/>
      <c r="H226" s="98"/>
      <c r="I226" s="98"/>
      <c r="J226" s="97"/>
      <c r="K226" s="98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</row>
    <row r="227" spans="1:22" ht="13" x14ac:dyDescent="0.15">
      <c r="A227" s="97"/>
      <c r="B227" s="97"/>
      <c r="C227" s="98"/>
      <c r="D227" s="97"/>
      <c r="E227" s="97"/>
      <c r="F227" s="98"/>
      <c r="G227" s="98"/>
      <c r="H227" s="98"/>
      <c r="I227" s="98"/>
      <c r="J227" s="97"/>
      <c r="K227" s="98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</row>
    <row r="228" spans="1:22" ht="13" x14ac:dyDescent="0.15">
      <c r="A228" s="97"/>
      <c r="B228" s="97"/>
      <c r="C228" s="98"/>
      <c r="D228" s="97"/>
      <c r="E228" s="97"/>
      <c r="F228" s="98"/>
      <c r="G228" s="98"/>
      <c r="H228" s="98"/>
      <c r="I228" s="98"/>
      <c r="J228" s="97"/>
      <c r="K228" s="98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</row>
    <row r="229" spans="1:22" ht="13" x14ac:dyDescent="0.15">
      <c r="A229" s="97"/>
      <c r="B229" s="97"/>
      <c r="C229" s="98"/>
      <c r="D229" s="97"/>
      <c r="E229" s="97"/>
      <c r="F229" s="98"/>
      <c r="G229" s="98"/>
      <c r="H229" s="98"/>
      <c r="I229" s="98"/>
      <c r="J229" s="97"/>
      <c r="K229" s="98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</row>
    <row r="230" spans="1:22" ht="13" x14ac:dyDescent="0.15">
      <c r="A230" s="97"/>
      <c r="B230" s="97"/>
      <c r="C230" s="98"/>
      <c r="D230" s="97"/>
      <c r="E230" s="97"/>
      <c r="F230" s="98"/>
      <c r="G230" s="98"/>
      <c r="H230" s="98"/>
      <c r="I230" s="98"/>
      <c r="J230" s="97"/>
      <c r="K230" s="98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</row>
    <row r="231" spans="1:22" ht="13" x14ac:dyDescent="0.15">
      <c r="A231" s="97"/>
      <c r="B231" s="97"/>
      <c r="C231" s="98"/>
      <c r="D231" s="97"/>
      <c r="E231" s="97"/>
      <c r="F231" s="98"/>
      <c r="G231" s="98"/>
      <c r="H231" s="98"/>
      <c r="I231" s="98"/>
      <c r="J231" s="97"/>
      <c r="K231" s="98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</row>
    <row r="232" spans="1:22" ht="13" x14ac:dyDescent="0.15">
      <c r="A232" s="97"/>
      <c r="B232" s="97"/>
      <c r="C232" s="98"/>
      <c r="D232" s="97"/>
      <c r="E232" s="97"/>
      <c r="F232" s="98"/>
      <c r="G232" s="98"/>
      <c r="H232" s="98"/>
      <c r="I232" s="98"/>
      <c r="J232" s="97"/>
      <c r="K232" s="98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</row>
    <row r="233" spans="1:22" ht="13" x14ac:dyDescent="0.15">
      <c r="A233" s="97"/>
      <c r="B233" s="97"/>
      <c r="C233" s="98"/>
      <c r="D233" s="97"/>
      <c r="E233" s="97"/>
      <c r="F233" s="98"/>
      <c r="G233" s="98"/>
      <c r="H233" s="98"/>
      <c r="I233" s="98"/>
      <c r="J233" s="97"/>
      <c r="K233" s="98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</row>
    <row r="234" spans="1:22" ht="13" x14ac:dyDescent="0.15">
      <c r="A234" s="97"/>
      <c r="B234" s="97"/>
      <c r="C234" s="98"/>
      <c r="D234" s="97"/>
      <c r="E234" s="97"/>
      <c r="F234" s="98"/>
      <c r="G234" s="98"/>
      <c r="H234" s="98"/>
      <c r="I234" s="98"/>
      <c r="J234" s="97"/>
      <c r="K234" s="98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</row>
    <row r="235" spans="1:22" ht="13" x14ac:dyDescent="0.15">
      <c r="A235" s="97"/>
      <c r="B235" s="97"/>
      <c r="C235" s="98"/>
      <c r="D235" s="97"/>
      <c r="E235" s="97"/>
      <c r="F235" s="98"/>
      <c r="G235" s="98"/>
      <c r="H235" s="98"/>
      <c r="I235" s="98"/>
      <c r="J235" s="97"/>
      <c r="K235" s="98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</row>
    <row r="236" spans="1:22" ht="13" x14ac:dyDescent="0.15">
      <c r="A236" s="97"/>
      <c r="B236" s="97"/>
      <c r="C236" s="98"/>
      <c r="D236" s="97"/>
      <c r="E236" s="97"/>
      <c r="F236" s="98"/>
      <c r="G236" s="98"/>
      <c r="H236" s="98"/>
      <c r="I236" s="98"/>
      <c r="J236" s="97"/>
      <c r="K236" s="98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</row>
    <row r="237" spans="1:22" ht="13" x14ac:dyDescent="0.15">
      <c r="A237" s="97"/>
      <c r="B237" s="97"/>
      <c r="C237" s="98"/>
      <c r="D237" s="97"/>
      <c r="E237" s="97"/>
      <c r="F237" s="98"/>
      <c r="G237" s="98"/>
      <c r="H237" s="98"/>
      <c r="I237" s="98"/>
      <c r="J237" s="97"/>
      <c r="K237" s="98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</row>
    <row r="238" spans="1:22" ht="13" x14ac:dyDescent="0.15">
      <c r="A238" s="97"/>
      <c r="B238" s="97"/>
      <c r="C238" s="98"/>
      <c r="D238" s="97"/>
      <c r="E238" s="97"/>
      <c r="F238" s="98"/>
      <c r="G238" s="98"/>
      <c r="H238" s="98"/>
      <c r="I238" s="98"/>
      <c r="J238" s="97"/>
      <c r="K238" s="98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</row>
    <row r="239" spans="1:22" ht="13" x14ac:dyDescent="0.15">
      <c r="A239" s="97"/>
      <c r="B239" s="97"/>
      <c r="C239" s="98"/>
      <c r="D239" s="97"/>
      <c r="E239" s="97"/>
      <c r="F239" s="98"/>
      <c r="G239" s="98"/>
      <c r="H239" s="98"/>
      <c r="I239" s="98"/>
      <c r="J239" s="97"/>
      <c r="K239" s="98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</row>
    <row r="240" spans="1:22" ht="13" x14ac:dyDescent="0.15">
      <c r="A240" s="97"/>
      <c r="B240" s="97"/>
      <c r="C240" s="98"/>
      <c r="D240" s="97"/>
      <c r="E240" s="97"/>
      <c r="F240" s="98"/>
      <c r="G240" s="98"/>
      <c r="H240" s="98"/>
      <c r="I240" s="98"/>
      <c r="J240" s="97"/>
      <c r="K240" s="98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</row>
    <row r="241" spans="1:22" ht="13" x14ac:dyDescent="0.15">
      <c r="A241" s="97"/>
      <c r="B241" s="97"/>
      <c r="C241" s="98"/>
      <c r="D241" s="97"/>
      <c r="E241" s="97"/>
      <c r="F241" s="98"/>
      <c r="G241" s="98"/>
      <c r="H241" s="98"/>
      <c r="I241" s="98"/>
      <c r="J241" s="97"/>
      <c r="K241" s="98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</row>
    <row r="242" spans="1:22" ht="13" x14ac:dyDescent="0.15">
      <c r="A242" s="97"/>
      <c r="B242" s="97"/>
      <c r="C242" s="98"/>
      <c r="D242" s="97"/>
      <c r="E242" s="97"/>
      <c r="F242" s="98"/>
      <c r="G242" s="98"/>
      <c r="H242" s="98"/>
      <c r="I242" s="98"/>
      <c r="J242" s="97"/>
      <c r="K242" s="98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</row>
    <row r="243" spans="1:22" ht="13" x14ac:dyDescent="0.15"/>
    <row r="244" spans="1:22" ht="13" x14ac:dyDescent="0.15"/>
    <row r="245" spans="1:22" ht="13" x14ac:dyDescent="0.15"/>
    <row r="246" spans="1:22" ht="13" x14ac:dyDescent="0.15"/>
    <row r="247" spans="1:22" ht="13" x14ac:dyDescent="0.15"/>
    <row r="248" spans="1:22" ht="13" x14ac:dyDescent="0.15"/>
    <row r="249" spans="1:22" ht="13" x14ac:dyDescent="0.15"/>
    <row r="250" spans="1:22" ht="13" x14ac:dyDescent="0.15"/>
    <row r="251" spans="1:22" ht="13" x14ac:dyDescent="0.15"/>
    <row r="252" spans="1:22" ht="13" x14ac:dyDescent="0.15"/>
    <row r="253" spans="1:22" ht="13" x14ac:dyDescent="0.15"/>
    <row r="254" spans="1:22" ht="13" x14ac:dyDescent="0.15"/>
    <row r="255" spans="1:22" ht="13" x14ac:dyDescent="0.15"/>
    <row r="256" spans="1:22" ht="13" x14ac:dyDescent="0.15"/>
    <row r="257" ht="13" x14ac:dyDescent="0.15"/>
    <row r="258" ht="13" x14ac:dyDescent="0.15"/>
    <row r="259" ht="13" x14ac:dyDescent="0.15"/>
    <row r="260" ht="13" x14ac:dyDescent="0.15"/>
    <row r="261" ht="13" x14ac:dyDescent="0.15"/>
    <row r="262" ht="13" x14ac:dyDescent="0.15"/>
    <row r="263" ht="13" x14ac:dyDescent="0.15"/>
    <row r="264" ht="13" x14ac:dyDescent="0.15"/>
    <row r="265" ht="13" x14ac:dyDescent="0.15"/>
    <row r="266" ht="13" x14ac:dyDescent="0.15"/>
    <row r="267" ht="13" x14ac:dyDescent="0.15"/>
    <row r="268" ht="13" x14ac:dyDescent="0.15"/>
    <row r="269" ht="13" x14ac:dyDescent="0.15"/>
    <row r="270" ht="13" x14ac:dyDescent="0.15"/>
    <row r="271" ht="13" x14ac:dyDescent="0.15"/>
    <row r="27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</sheetData>
  <conditionalFormatting sqref="C49">
    <cfRule type="expression" dxfId="5" priority="1">
      <formula>C47&gt;=1.95</formula>
    </cfRule>
  </conditionalFormatting>
  <conditionalFormatting sqref="C50">
    <cfRule type="expression" dxfId="4" priority="2">
      <formula>AND(C47&gt;=1.7, C47&lt;1.95)</formula>
    </cfRule>
  </conditionalFormatting>
  <conditionalFormatting sqref="C51">
    <cfRule type="expression" dxfId="3" priority="3">
      <formula>C47&lt;1.7</formula>
    </cfRule>
  </conditionalFormatting>
  <printOptions horizontalCentered="1" gridLines="1"/>
  <pageMargins left="0.25" right="0.25" top="0.75" bottom="0.75" header="0" footer="0"/>
  <pageSetup pageOrder="overThenDown" orientation="landscape" cellComments="atEnd"/>
  <tableParts count="5">
    <tablePart r:id="rId1"/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V966"/>
  <sheetViews>
    <sheetView workbookViewId="0">
      <pane xSplit="4" topLeftCell="E1" activePane="topRight" state="frozen"/>
      <selection pane="topRight" activeCell="F2" sqref="F2"/>
    </sheetView>
  </sheetViews>
  <sheetFormatPr baseColWidth="10" defaultColWidth="12.6640625" defaultRowHeight="15.75" customHeight="1" x14ac:dyDescent="0.15"/>
  <cols>
    <col min="1" max="1" width="5.1640625" customWidth="1"/>
    <col min="2" max="2" width="19.6640625" customWidth="1"/>
    <col min="3" max="3" width="13.6640625" customWidth="1"/>
    <col min="4" max="4" width="7.6640625" customWidth="1"/>
    <col min="5" max="6" width="12.6640625" customWidth="1"/>
  </cols>
  <sheetData>
    <row r="1" spans="1:22" ht="15.75" customHeight="1" x14ac:dyDescent="0.15">
      <c r="A1" s="97"/>
      <c r="B1" s="97"/>
      <c r="C1" s="98"/>
      <c r="D1" s="97"/>
      <c r="E1" s="97"/>
      <c r="F1" s="98"/>
      <c r="G1" s="98"/>
      <c r="H1" s="98"/>
      <c r="I1" s="98"/>
      <c r="J1" s="97"/>
      <c r="K1" s="98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ht="15.75" customHeight="1" x14ac:dyDescent="0.15">
      <c r="A2" s="97"/>
      <c r="B2" s="97"/>
      <c r="C2" s="98"/>
      <c r="D2" s="97"/>
      <c r="E2" s="98"/>
      <c r="G2" s="98"/>
      <c r="H2" s="98"/>
      <c r="I2" s="98"/>
      <c r="J2" s="98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5.75" customHeight="1" x14ac:dyDescent="0.15">
      <c r="A3" s="97"/>
      <c r="B3" s="97"/>
      <c r="C3" s="98"/>
      <c r="D3" s="97"/>
      <c r="E3" s="98"/>
      <c r="G3" s="98"/>
      <c r="H3" s="98"/>
      <c r="I3" s="98"/>
      <c r="J3" s="98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ht="15.75" customHeight="1" x14ac:dyDescent="0.15">
      <c r="A4" s="97"/>
      <c r="B4" s="97"/>
      <c r="C4" s="98"/>
      <c r="D4" s="97"/>
      <c r="E4" s="97"/>
      <c r="F4" s="98"/>
      <c r="G4" s="98"/>
      <c r="H4" s="98"/>
      <c r="I4" s="98"/>
      <c r="J4" s="97"/>
      <c r="K4" s="98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</row>
    <row r="5" spans="1:22" ht="15.75" customHeight="1" x14ac:dyDescent="0.15">
      <c r="A5" s="97"/>
      <c r="B5" s="97"/>
      <c r="C5" s="98"/>
      <c r="D5" s="97"/>
      <c r="E5" s="97"/>
      <c r="F5" s="98" t="s">
        <v>26</v>
      </c>
      <c r="G5" s="98"/>
      <c r="H5" s="98"/>
      <c r="I5" s="98"/>
      <c r="J5" s="97"/>
      <c r="K5" s="98" t="s">
        <v>135</v>
      </c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</row>
    <row r="6" spans="1:22" ht="15.75" customHeight="1" x14ac:dyDescent="0.15">
      <c r="A6" s="97"/>
      <c r="B6" s="97" t="s">
        <v>85</v>
      </c>
      <c r="C6" s="98"/>
      <c r="D6" s="97"/>
      <c r="E6" s="97"/>
      <c r="F6" s="99"/>
      <c r="G6" s="100"/>
      <c r="H6" s="100"/>
      <c r="I6" s="101"/>
      <c r="J6" s="97"/>
      <c r="K6" s="148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</row>
    <row r="7" spans="1:22" ht="15.75" customHeight="1" x14ac:dyDescent="0.15">
      <c r="A7" s="97"/>
      <c r="B7" s="97" t="s">
        <v>86</v>
      </c>
      <c r="C7" s="98"/>
      <c r="D7" s="97"/>
      <c r="E7" s="97"/>
      <c r="F7" s="98"/>
      <c r="G7" s="98"/>
      <c r="H7" s="98"/>
      <c r="I7" s="98"/>
      <c r="J7" s="97"/>
      <c r="K7" s="98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</row>
    <row r="8" spans="1:22" ht="15.75" customHeight="1" x14ac:dyDescent="0.15">
      <c r="A8" s="97"/>
      <c r="B8" s="97" t="s">
        <v>87</v>
      </c>
      <c r="C8" s="98"/>
      <c r="D8" s="97"/>
      <c r="E8" s="97"/>
      <c r="F8" s="99">
        <v>27144</v>
      </c>
      <c r="G8" s="100"/>
      <c r="H8" s="100"/>
      <c r="I8" s="101"/>
      <c r="J8" s="97"/>
      <c r="K8" s="98">
        <f>SUM(F8:I8,K7)</f>
        <v>27144</v>
      </c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</row>
    <row r="9" spans="1:22" ht="15.75" customHeight="1" x14ac:dyDescent="0.15">
      <c r="A9" s="97"/>
      <c r="B9" s="97"/>
      <c r="C9" s="98"/>
      <c r="D9" s="97"/>
      <c r="E9" s="97"/>
      <c r="F9" s="98"/>
      <c r="G9" s="98"/>
      <c r="H9" s="98"/>
      <c r="I9" s="98"/>
      <c r="J9" s="97"/>
      <c r="K9" s="98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</row>
    <row r="10" spans="1:22" ht="15.75" customHeight="1" x14ac:dyDescent="0.15">
      <c r="A10" s="97"/>
      <c r="B10" s="97" t="s">
        <v>88</v>
      </c>
      <c r="C10" s="98" t="s">
        <v>89</v>
      </c>
      <c r="D10" s="106"/>
      <c r="E10" s="107">
        <v>0.03</v>
      </c>
      <c r="F10" s="98">
        <f>IF(AND(F8 &gt;= 0, F8 &lt; 50000), (F8 - 0) * E10, IF(F8 &gt;= 50000, (49999.99 - 0) * E10, 0))</f>
        <v>814.31999999999994</v>
      </c>
      <c r="G10" s="98">
        <f>IF(AND(G8 &gt;= 0, G8 &lt; 50000), (G8 - 0) * E10, IF(G8 &gt;= 50000, (49999.99 - 0) * E10, 0))</f>
        <v>0</v>
      </c>
      <c r="H10" s="98">
        <f>IF(AND(H8 &gt;= 0, H8 &lt; 50000), (H8 - 0) * E10, IF(H8 &gt;= 50000, (49999.99 - 0) * E10, 0))</f>
        <v>0</v>
      </c>
      <c r="I10" s="98">
        <f>IF(AND(I8 &gt;= 0, I8 &lt; 50000), (I8 - 0) * E10, IF(I8 &gt;= 50000, (49999.99 - 0) * E10, 0))</f>
        <v>0</v>
      </c>
      <c r="J10" s="107">
        <v>0.02</v>
      </c>
      <c r="K10" s="98">
        <f>IF(AND(K8 &gt;= 0, K8 &lt; 50000), (K8 - 0) * J10, IF(K8 &gt;= 0, (49999.99 - 0) * J10, 0))</f>
        <v>542.88</v>
      </c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</row>
    <row r="11" spans="1:22" ht="15.75" customHeight="1" x14ac:dyDescent="0.15">
      <c r="A11" s="97"/>
      <c r="B11" s="97"/>
      <c r="C11" s="98" t="s">
        <v>90</v>
      </c>
      <c r="D11" s="106"/>
      <c r="E11" s="108">
        <v>0.03</v>
      </c>
      <c r="F11" s="98">
        <f>IF(AND(F8 &gt;= 50000, F8 &lt; 100000), (F8 - 50000) * E11, IF(F8 &gt;= 100000, (99999.99 - 50000) * E11, 0))</f>
        <v>0</v>
      </c>
      <c r="G11" s="98">
        <f>IF(AND(G8 &gt;= 50000, G8 &lt; 100000), (G8 - 50000) * E11, IF(G8 &gt;= 100000, (99999.99 - 50000) * E11, 0))</f>
        <v>0</v>
      </c>
      <c r="H11" s="98">
        <f>IF(AND(H8 &gt;= 50000, H8 &lt; 100000), (H8 - 50000) * E11, IF(H8 &gt;= 100000, (99999.99 - 50000) * E11, 0))</f>
        <v>0</v>
      </c>
      <c r="I11" s="98">
        <f>IF(AND(I8 &gt;= 50000, I8 &lt; 100000), (I8 - 50000) * E11, IF(I8 &gt;= 100000, (99999.99 - 50000) * E11, 0))</f>
        <v>0</v>
      </c>
      <c r="J11" s="108">
        <v>0.02</v>
      </c>
      <c r="K11" s="98">
        <f>IF(AND(K8 &gt;= 50000, K8 &lt; 100000), (K8 - 0) * J11, IF(K8 &gt;= 50000, (99999.99 - 50000) * J11, 0))</f>
        <v>0</v>
      </c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</row>
    <row r="12" spans="1:22" ht="15.75" customHeight="1" x14ac:dyDescent="0.15">
      <c r="A12" s="97"/>
      <c r="B12" s="97"/>
      <c r="C12" s="98" t="s">
        <v>91</v>
      </c>
      <c r="D12" s="106"/>
      <c r="E12" s="108">
        <v>0.05</v>
      </c>
      <c r="F12" s="98">
        <f>IF(AND(F8 &gt;= 100000, F8 &lt; 150000),(F8 - 100000) * E12, IF(F8 &gt;= 150000,(149999.99 - 100000) * E12, 0))</f>
        <v>0</v>
      </c>
      <c r="G12" s="98">
        <f>IF(AND(G8 &gt;= 100000, G8 &lt; 150000),(G8 - 100000) * E12, IF(G8 &gt;= 150000,(149999.99 - 100000) * E12, 0))</f>
        <v>0</v>
      </c>
      <c r="H12" s="98">
        <f>IF(AND(H8 &gt;= 100000, H8 &lt; 150000),(H8 - 100000) * E12, IF(H8 &gt;= 150000,(149999.99 - 100000) * E12, 0))</f>
        <v>0</v>
      </c>
      <c r="I12" s="98">
        <f>IF(AND(I8 &gt;= 100000, I8 &lt; 150000),(I8 - 100000) * E12, IF(I8 &gt;= 150000,(149999.99 - 100000) * E12, 0))</f>
        <v>0</v>
      </c>
      <c r="J12" s="108">
        <v>0.03</v>
      </c>
      <c r="K12" s="98">
        <f>IF(AND(K8 &gt;= 100000, K8 &lt; 150000), (K8 - 100000) * J12, IF(K8 &gt;= 100000, (149999.99 - 100000) * J12, 0))</f>
        <v>0</v>
      </c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</row>
    <row r="13" spans="1:22" ht="15.75" customHeight="1" x14ac:dyDescent="0.15">
      <c r="A13" s="97"/>
      <c r="B13" s="97"/>
      <c r="C13" s="98" t="s">
        <v>92</v>
      </c>
      <c r="D13" s="106"/>
      <c r="E13" s="108">
        <v>0.05</v>
      </c>
      <c r="F13" s="98">
        <f>IF(AND(F8&gt;= 150000, F8 &lt; 200000),(F8 - 150000) * E13, IF(F8 &gt;= 200000,(199999.99 - 150000) * E13, 0))</f>
        <v>0</v>
      </c>
      <c r="G13" s="98">
        <f>IF(AND(G8&gt;= 150000, G8 &lt; 200000),(G8 - 150000) * E13, IF(G8 &gt;= 200000,(199999.99 - 150000) * E13, 0))</f>
        <v>0</v>
      </c>
      <c r="H13" s="98">
        <f>IF(AND(H8&gt;= 150000, H8 &lt; 200000),(H8 - 150000) * E13, IF(H8 &gt;= 200000,(199999.99 - 150000) * E13, 0))</f>
        <v>0</v>
      </c>
      <c r="I13" s="98">
        <f>IF(AND(I8&gt;= 150000, I8 &lt; 200000),(I8 - 150000) * E13, IF(I8 &gt;= 200000,(199999.99 - 150000) * E13, 0))</f>
        <v>0</v>
      </c>
      <c r="J13" s="108">
        <v>0.03</v>
      </c>
      <c r="K13" s="98">
        <f>IF(AND(K8 &gt;= 150000, K8 &lt; 200000), (K8 - 150000) * J13, IF(K8 &gt;= 150000, (199999.99 - 150000) * J13, 0))</f>
        <v>0</v>
      </c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</row>
    <row r="14" spans="1:22" ht="15.75" customHeight="1" x14ac:dyDescent="0.15">
      <c r="A14" s="97"/>
      <c r="B14" s="97"/>
      <c r="C14" s="98" t="s">
        <v>93</v>
      </c>
      <c r="D14" s="106"/>
      <c r="E14" s="108">
        <v>0.06</v>
      </c>
      <c r="F14" s="98">
        <f>IF(AND(F8 &gt;= 200000, F8 &lt; 250000),(F8 - 200000) * E14, IF(F8 &gt;= 250000,(249999.99 - 200000) * E14, 0))</f>
        <v>0</v>
      </c>
      <c r="G14" s="98">
        <f>IF(AND(G8 &gt;= 200000, G8 &lt; 250000),(G8 - 200000) * E14, IF(G8 &gt;= 250000,(249999.99 - 200000) * E14, 0))</f>
        <v>0</v>
      </c>
      <c r="H14" s="98">
        <f>IF(AND(H8 &gt;= 200000, H8 &lt; 250000),(H8 - 200000) * E14, IF(H8 &gt;= 250000,(249999.99 - 200000) * E14, 0))</f>
        <v>0</v>
      </c>
      <c r="I14" s="98">
        <f>IF(AND(I8 &gt;= 200000, I8 &lt; 250000),(I8 - 200000) * E14, IF(I8 &gt;= 250000,(249999.99 - 200000) * E14, 0))</f>
        <v>0</v>
      </c>
      <c r="J14" s="108">
        <v>0.04</v>
      </c>
      <c r="K14" s="98">
        <f>IF(AND(K8 &gt;= 200000, K8 &lt; 250000), (K8 - 200000) * J14, IF(K8 &gt;= 200000, (249999.99 - 200000) * J14, 0))</f>
        <v>0</v>
      </c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</row>
    <row r="15" spans="1:22" ht="15.75" customHeight="1" x14ac:dyDescent="0.15">
      <c r="A15" s="97"/>
      <c r="B15" s="97"/>
      <c r="C15" s="98" t="s">
        <v>94</v>
      </c>
      <c r="D15" s="106"/>
      <c r="E15" s="108">
        <v>0.06</v>
      </c>
      <c r="F15" s="98">
        <f>IF(AND(F8 &gt;= 250000, F8 &lt; 300000),(F8 - 250000) * E15, IF(F8 &gt;= 300000,(299999.99 - 250000) * E15, 0))</f>
        <v>0</v>
      </c>
      <c r="G15" s="98">
        <f>IF(AND(G8 &gt;= 250000, G8 &lt; 300000),(G8 - 250000) * E15, IF(G8 &gt;= 300000,(299999.99 - 250000) * E15, 0))</f>
        <v>0</v>
      </c>
      <c r="H15" s="98">
        <f>IF(AND(H8 &gt;= 250000, H8 &lt; 300000),(H8 - 250000) * E15, IF(H8 &gt;= 300000,(299999.99 - 250000) * E15, 0))</f>
        <v>0</v>
      </c>
      <c r="I15" s="98">
        <f>IF(AND(I8 &gt;= 250000, I8 &lt; 300000),(I8 - 250000) * E15, IF(I8 &gt;= 300000,(299999.99 - 250000) * E15, 0))</f>
        <v>0</v>
      </c>
      <c r="J15" s="108">
        <v>0.04</v>
      </c>
      <c r="K15" s="98">
        <f>IF(AND(K8 &gt;= 250000, K8 &lt; 300000), (K8 - 250000) * J15, IF(K8 &gt;= 250000, (299999.99 - 250000) * J15, 0))</f>
        <v>0</v>
      </c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</row>
    <row r="16" spans="1:22" ht="15.75" customHeight="1" x14ac:dyDescent="0.15">
      <c r="A16" s="97"/>
      <c r="B16" s="97"/>
      <c r="C16" s="98" t="s">
        <v>95</v>
      </c>
      <c r="D16" s="106"/>
      <c r="E16" s="108">
        <v>7.0000000000000007E-2</v>
      </c>
      <c r="F16" s="98">
        <f>IF(AND(F8 &gt;= 300000, F8 &lt; 400000),(F8 - 300000) * E16, IF(F8 &gt;= 400000,(399999.99 - 300000) * E16, 0))</f>
        <v>0</v>
      </c>
      <c r="G16" s="98">
        <f>IF(AND(G8 &gt;= 300000, G8 &lt; 400000),(G8 - 300000) * E16, IF(G8 &gt;= 400000,(399999.99 - 300000) * E16, 0))</f>
        <v>0</v>
      </c>
      <c r="H16" s="98">
        <f>IF(AND(H8 &gt;= 300000, H8 &lt; 400000),(H8 - 300000) * E16, IF(H8 &gt;= 400000,(399999.99 - 300000) * E16, 0))</f>
        <v>0</v>
      </c>
      <c r="I16" s="98">
        <f>IF(AND(I8 &gt;= 300000, I8 &lt; 400000),(I8 - 300000) * E16, IF(I8 &gt;= 400000,(399999.99 - 300000) * E16, 0))</f>
        <v>0</v>
      </c>
      <c r="J16" s="108">
        <v>0.05</v>
      </c>
      <c r="K16" s="98">
        <f>IF(AND(K8 &gt;= 300000, K8 &lt; 400000), (K8 - 300000) * J16, IF(K8 &gt;= 300000, (399999.99 - 300000) * J16, 0))</f>
        <v>0</v>
      </c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</row>
    <row r="17" spans="1:22" ht="15.75" customHeight="1" x14ac:dyDescent="0.15">
      <c r="A17" s="97"/>
      <c r="B17" s="97"/>
      <c r="C17" s="98" t="s">
        <v>96</v>
      </c>
      <c r="D17" s="106"/>
      <c r="E17" s="108">
        <v>0.08</v>
      </c>
      <c r="F17" s="98">
        <f>IF(AND(F8 &gt;= 400000, F8 &lt; 500000),(F8 - 400000) * E17, IF(F8 &gt;= 500000,(499999.99 - 400000) * E17, 0))</f>
        <v>0</v>
      </c>
      <c r="G17" s="98">
        <f>IF(AND(G8 &gt;= 400000, G8 &lt; 500000),(G8 - 400000) * E17, IF(G8 &gt;= 500000,(499999.99 - 400000) * E17, 0))</f>
        <v>0</v>
      </c>
      <c r="H17" s="98">
        <f>IF(AND(H8 &gt;= 400000, H8 &lt; 500000),(H8 - 400000) * E17, IF(H8 &gt;= 500000,(499999.99 - 400000) * E17, 0))</f>
        <v>0</v>
      </c>
      <c r="I17" s="98">
        <f>IF(AND(I8 &gt;= 400000, I8 &lt; 500000),(I8 - 400000) * E17, IF(I8 &gt;= 500000,(499999.99 - 400000) * E17, 0))</f>
        <v>0</v>
      </c>
      <c r="J17" s="108">
        <v>0.06</v>
      </c>
      <c r="K17" s="98">
        <f>IF(AND(K8 &gt;= 400000, K8 &lt; 500000), (K8 - 400000) * J17, IF(K8 &gt;= 400000, (499999.99 - 400000) * J17, 0))</f>
        <v>0</v>
      </c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</row>
    <row r="18" spans="1:22" ht="15.75" customHeight="1" x14ac:dyDescent="0.15">
      <c r="A18" s="97"/>
      <c r="B18" s="97"/>
      <c r="C18" s="98" t="s">
        <v>97</v>
      </c>
      <c r="D18" s="106"/>
      <c r="E18" s="108">
        <v>0.09</v>
      </c>
      <c r="F18" s="98"/>
      <c r="G18" s="98"/>
      <c r="H18" s="98"/>
      <c r="I18" s="98"/>
      <c r="J18" s="108">
        <v>7.0000000000000007E-2</v>
      </c>
      <c r="K18" s="98">
        <f>IF(AND(K8 &gt;= 500000, K8 &lt; 600000), (K8 - 500000) * J18, IF(K8 &gt;= 500000, (599999.99 - 500000) * J18, 0))</f>
        <v>0</v>
      </c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</row>
    <row r="19" spans="1:22" ht="15.75" customHeight="1" x14ac:dyDescent="0.15">
      <c r="A19" s="97"/>
      <c r="B19" s="97"/>
      <c r="C19" s="98" t="s">
        <v>98</v>
      </c>
      <c r="D19" s="106"/>
      <c r="E19" s="108">
        <v>0.1</v>
      </c>
      <c r="F19" s="98"/>
      <c r="G19" s="98"/>
      <c r="H19" s="98"/>
      <c r="I19" s="98"/>
      <c r="J19" s="108">
        <v>0.08</v>
      </c>
      <c r="K19" s="98">
        <f>IF(AND(K8 &gt;= 600000, K8 &lt; 700000), (K8 - 600000) * J19, IF(K8 &gt;= 600000, (699999.99 - 600000) * J19, 0))</f>
        <v>0</v>
      </c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</row>
    <row r="20" spans="1:22" ht="15.75" customHeight="1" x14ac:dyDescent="0.15">
      <c r="A20" s="97"/>
      <c r="B20" s="97"/>
      <c r="C20" s="98" t="s">
        <v>99</v>
      </c>
      <c r="D20" s="106"/>
      <c r="E20" s="108">
        <v>0.105</v>
      </c>
      <c r="F20" s="98"/>
      <c r="G20" s="98"/>
      <c r="H20" s="98"/>
      <c r="I20" s="98"/>
      <c r="J20" s="108">
        <v>8.5000000000000006E-2</v>
      </c>
      <c r="K20" s="98">
        <f>IF(AND(K8 &gt;= 700000, K8 &lt; 800000), (K8 - 700000) * J20, IF(K8 &gt;= 700000, (799999.99 - 700000) * J20, 0))</f>
        <v>0</v>
      </c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</row>
    <row r="21" spans="1:22" ht="15.75" customHeight="1" x14ac:dyDescent="0.15">
      <c r="A21" s="97"/>
      <c r="B21" s="97"/>
      <c r="C21" s="98" t="s">
        <v>100</v>
      </c>
      <c r="D21" s="106"/>
      <c r="E21" s="108">
        <v>0.11</v>
      </c>
      <c r="F21" s="98"/>
      <c r="G21" s="98"/>
      <c r="H21" s="98"/>
      <c r="I21" s="98"/>
      <c r="J21" s="108">
        <v>0.09</v>
      </c>
      <c r="K21" s="98">
        <f>IF(AND(K8 &gt;= 800000, K8 &lt; 900000), (K8 - 800000) * J21, IF(K8 &gt;= 800000, (899999.99 - 800000) * J21, 0))</f>
        <v>0</v>
      </c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</row>
    <row r="22" spans="1:22" ht="15.75" customHeight="1" x14ac:dyDescent="0.15">
      <c r="A22" s="97"/>
      <c r="B22" s="97"/>
      <c r="C22" s="98" t="s">
        <v>101</v>
      </c>
      <c r="D22" s="106"/>
      <c r="E22" s="108">
        <v>0.115</v>
      </c>
      <c r="F22" s="98"/>
      <c r="G22" s="98"/>
      <c r="H22" s="98"/>
      <c r="I22" s="98"/>
      <c r="J22" s="108">
        <v>9.5000000000000001E-2</v>
      </c>
      <c r="K22" s="98">
        <f>IF(AND(K8 &gt;= 900000, K8 &lt; 1000000), (K8 - 900000) * J22, IF(K8 &gt;= 900000, (999999.99 - 900000) * J22, 0))</f>
        <v>0</v>
      </c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</row>
    <row r="23" spans="1:22" ht="15.75" customHeight="1" x14ac:dyDescent="0.15">
      <c r="A23" s="97"/>
      <c r="B23" s="97"/>
      <c r="C23" s="98" t="s">
        <v>102</v>
      </c>
      <c r="D23" s="106"/>
      <c r="E23" s="108">
        <v>0.12</v>
      </c>
      <c r="F23" s="98"/>
      <c r="G23" s="98"/>
      <c r="H23" s="98"/>
      <c r="I23" s="98"/>
      <c r="J23" s="108">
        <v>0.1</v>
      </c>
      <c r="K23" s="98">
        <f>IF(AND(K8 &gt;= 1000000, K8 &lt; 2000000), (K8 - 1000000) * J23, IF(K8 &gt;= 1000000, (1999999.99 - 1000000) * J23, 0))</f>
        <v>0</v>
      </c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</row>
    <row r="24" spans="1:22" ht="15.75" customHeight="1" x14ac:dyDescent="0.15">
      <c r="A24" s="97"/>
      <c r="B24" s="97"/>
      <c r="C24" s="98" t="s">
        <v>103</v>
      </c>
      <c r="D24" s="106"/>
      <c r="E24" s="108">
        <v>0.12</v>
      </c>
      <c r="F24" s="98"/>
      <c r="G24" s="98"/>
      <c r="H24" s="98"/>
      <c r="I24" s="98"/>
      <c r="J24" s="108">
        <v>0.1</v>
      </c>
      <c r="K24" s="98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</row>
    <row r="25" spans="1:22" ht="15.75" customHeight="1" x14ac:dyDescent="0.15">
      <c r="A25" s="97"/>
      <c r="B25" s="97"/>
      <c r="C25" s="98" t="s">
        <v>104</v>
      </c>
      <c r="D25" s="106"/>
      <c r="E25" s="110">
        <v>0.12</v>
      </c>
      <c r="F25" s="98"/>
      <c r="G25" s="98"/>
      <c r="H25" s="98"/>
      <c r="I25" s="98"/>
      <c r="J25" s="110">
        <v>0.1</v>
      </c>
      <c r="K25" s="98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</row>
    <row r="26" spans="1:22" ht="15.75" customHeight="1" x14ac:dyDescent="0.15">
      <c r="A26" s="97"/>
      <c r="B26" s="97"/>
      <c r="C26" s="98"/>
      <c r="D26" s="97"/>
      <c r="E26" s="97"/>
      <c r="F26" s="98"/>
      <c r="G26" s="98"/>
      <c r="H26" s="98"/>
      <c r="I26" s="98"/>
      <c r="J26" s="97"/>
      <c r="K26" s="98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</row>
    <row r="27" spans="1:22" ht="15.75" customHeight="1" x14ac:dyDescent="0.15">
      <c r="A27" s="97"/>
      <c r="B27" s="111" t="s">
        <v>105</v>
      </c>
      <c r="C27" s="112"/>
      <c r="D27" s="111"/>
      <c r="E27" s="111"/>
      <c r="F27" s="112">
        <f t="shared" ref="F27:I27" si="0">SUM(F10:F25)</f>
        <v>814.31999999999994</v>
      </c>
      <c r="G27" s="112">
        <f t="shared" si="0"/>
        <v>0</v>
      </c>
      <c r="H27" s="112">
        <f t="shared" si="0"/>
        <v>0</v>
      </c>
      <c r="I27" s="112">
        <f t="shared" si="0"/>
        <v>0</v>
      </c>
      <c r="J27" s="112"/>
      <c r="K27" s="112">
        <f>SUM(K10:K25)</f>
        <v>542.88</v>
      </c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</row>
    <row r="28" spans="1:22" ht="15.75" customHeight="1" x14ac:dyDescent="0.15">
      <c r="A28" s="97"/>
      <c r="B28" s="19"/>
      <c r="C28" s="40"/>
      <c r="D28" s="19"/>
      <c r="E28" s="19"/>
      <c r="F28" s="40"/>
      <c r="G28" s="40"/>
      <c r="H28" s="40"/>
      <c r="I28" s="40"/>
      <c r="J28" s="40"/>
      <c r="K28" s="40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</row>
    <row r="29" spans="1:22" ht="15.75" customHeight="1" x14ac:dyDescent="0.15">
      <c r="A29" s="97"/>
      <c r="B29" s="19" t="s">
        <v>117</v>
      </c>
      <c r="C29" s="40">
        <v>33.83</v>
      </c>
      <c r="D29" s="97"/>
      <c r="E29" s="97"/>
      <c r="F29" s="98" t="s">
        <v>136</v>
      </c>
      <c r="G29" s="98"/>
      <c r="H29" s="98"/>
      <c r="I29" s="98"/>
      <c r="J29" s="97"/>
      <c r="K29" s="98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</row>
    <row r="30" spans="1:22" ht="15.75" customHeight="1" x14ac:dyDescent="0.15">
      <c r="A30" s="97"/>
      <c r="B30" s="19" t="s">
        <v>118</v>
      </c>
      <c r="C30" s="53">
        <v>2.88</v>
      </c>
      <c r="D30" s="97"/>
      <c r="E30" s="97"/>
      <c r="F30" s="98"/>
      <c r="G30" s="98"/>
      <c r="H30" s="98"/>
      <c r="I30" s="98"/>
      <c r="J30" s="97"/>
      <c r="K30" s="98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</row>
    <row r="31" spans="1:22" ht="15.75" customHeight="1" x14ac:dyDescent="0.15">
      <c r="A31" s="97"/>
      <c r="B31" s="19" t="s">
        <v>137</v>
      </c>
      <c r="C31" s="41" t="s">
        <v>138</v>
      </c>
      <c r="D31" s="97"/>
      <c r="E31" s="97"/>
      <c r="F31" s="98" t="s">
        <v>139</v>
      </c>
      <c r="G31" s="98"/>
      <c r="H31" s="98"/>
      <c r="I31" s="98"/>
      <c r="J31" s="97"/>
      <c r="K31" s="98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</row>
    <row r="32" spans="1:22" ht="15.75" customHeight="1" x14ac:dyDescent="0.15">
      <c r="A32" s="97"/>
      <c r="C32" s="96"/>
      <c r="D32" s="97"/>
      <c r="E32" s="97"/>
      <c r="F32" s="98"/>
      <c r="G32" s="98"/>
      <c r="H32" s="98"/>
      <c r="I32" s="98"/>
      <c r="J32" s="97"/>
      <c r="K32" s="98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</row>
    <row r="33" spans="1:22" ht="15.75" customHeight="1" x14ac:dyDescent="0.15">
      <c r="A33" s="97"/>
      <c r="B33" s="97"/>
      <c r="C33" s="98"/>
      <c r="D33" s="97" t="s">
        <v>119</v>
      </c>
      <c r="E33" s="97"/>
      <c r="F33" s="98" t="s">
        <v>140</v>
      </c>
      <c r="G33" s="98"/>
      <c r="H33" s="98"/>
      <c r="I33" s="98"/>
      <c r="J33" s="97"/>
      <c r="K33" s="98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</row>
    <row r="34" spans="1:22" ht="15.75" customHeight="1" x14ac:dyDescent="0.15">
      <c r="A34" s="97"/>
      <c r="B34" s="144" t="s">
        <v>120</v>
      </c>
      <c r="C34" s="145">
        <f>SUM(K8)</f>
        <v>27144</v>
      </c>
      <c r="D34" s="146">
        <f>SUM(C34/C34)</f>
        <v>1</v>
      </c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</row>
    <row r="35" spans="1:22" ht="15.75" customHeight="1" x14ac:dyDescent="0.15">
      <c r="A35" s="97"/>
      <c r="B35" s="1"/>
      <c r="C35" s="2"/>
      <c r="D35" s="147"/>
      <c r="E35" s="97"/>
      <c r="F35" s="98" t="s">
        <v>141</v>
      </c>
      <c r="G35" s="98"/>
      <c r="H35" s="98"/>
      <c r="I35" s="98"/>
      <c r="J35" s="97"/>
      <c r="K35" s="98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</row>
    <row r="36" spans="1:22" ht="15.75" customHeight="1" x14ac:dyDescent="0.15">
      <c r="A36" s="97"/>
      <c r="B36" s="1" t="s">
        <v>121</v>
      </c>
      <c r="C36" s="2">
        <v>5285.3</v>
      </c>
      <c r="D36" s="147">
        <f>SUM(C36/C34)</f>
        <v>0.19471338048924255</v>
      </c>
      <c r="E36" s="97"/>
      <c r="F36" s="98" t="s">
        <v>142</v>
      </c>
      <c r="G36" s="98"/>
      <c r="H36" s="98"/>
      <c r="I36" s="98"/>
      <c r="J36" s="97"/>
      <c r="K36" s="98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</row>
    <row r="37" spans="1:22" ht="15.75" customHeight="1" x14ac:dyDescent="0.15">
      <c r="A37" s="97"/>
      <c r="B37" s="1" t="s">
        <v>67</v>
      </c>
      <c r="C37" s="2">
        <v>9123.51</v>
      </c>
      <c r="D37" s="147">
        <f>SUM(C37/C34)</f>
        <v>0.33611516357206012</v>
      </c>
      <c r="E37" s="97"/>
      <c r="F37" s="98" t="s">
        <v>143</v>
      </c>
      <c r="G37" s="98"/>
      <c r="H37" s="98"/>
      <c r="I37" s="98"/>
      <c r="J37" s="97"/>
      <c r="K37" s="98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</row>
    <row r="38" spans="1:22" ht="15.75" customHeight="1" x14ac:dyDescent="0.15">
      <c r="A38" s="97"/>
      <c r="B38" s="1" t="s">
        <v>122</v>
      </c>
      <c r="C38" s="2">
        <v>4171.43</v>
      </c>
      <c r="D38" s="147">
        <f>SUM(C38/C34)</f>
        <v>0.15367779251399943</v>
      </c>
      <c r="E38" s="97"/>
      <c r="F38" s="98" t="s">
        <v>144</v>
      </c>
      <c r="G38" s="98"/>
      <c r="H38" s="98"/>
      <c r="I38" s="98"/>
      <c r="J38" s="97"/>
      <c r="K38" s="98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</row>
    <row r="39" spans="1:22" ht="15.75" customHeight="1" x14ac:dyDescent="0.15">
      <c r="A39" s="97"/>
      <c r="B39" s="1" t="s">
        <v>123</v>
      </c>
      <c r="C39" s="2">
        <f>SUM(C34*0.5%)</f>
        <v>135.72</v>
      </c>
      <c r="D39" s="147">
        <f>SUM(C39/C34)</f>
        <v>5.0000000000000001E-3</v>
      </c>
      <c r="E39" s="97"/>
      <c r="F39" s="98"/>
      <c r="G39" s="98"/>
      <c r="H39" s="98"/>
      <c r="I39" s="98"/>
      <c r="J39" s="97"/>
      <c r="K39" s="98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</row>
    <row r="40" spans="1:22" ht="15.75" customHeight="1" x14ac:dyDescent="0.15">
      <c r="A40" s="97"/>
      <c r="B40" s="1" t="s">
        <v>145</v>
      </c>
      <c r="C40" s="2"/>
      <c r="D40" s="147">
        <f>SUM(C40/C34)</f>
        <v>0</v>
      </c>
      <c r="E40" s="97"/>
      <c r="F40" s="98" t="s">
        <v>146</v>
      </c>
      <c r="G40" s="98"/>
      <c r="H40" s="98"/>
      <c r="I40" s="98"/>
      <c r="J40" s="97"/>
      <c r="K40" s="98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</row>
    <row r="41" spans="1:22" ht="15.75" customHeight="1" x14ac:dyDescent="0.15">
      <c r="A41" s="97"/>
      <c r="B41" s="1" t="s">
        <v>124</v>
      </c>
      <c r="C41" s="145">
        <f>SUM(C36:C40)</f>
        <v>18715.960000000003</v>
      </c>
      <c r="D41" s="146">
        <f>SUM(C41/C34)</f>
        <v>0.68950633657530225</v>
      </c>
      <c r="E41" s="97"/>
      <c r="F41" s="98"/>
      <c r="G41" s="98"/>
      <c r="H41" s="98"/>
      <c r="I41" s="98"/>
      <c r="J41" s="97"/>
      <c r="K41" s="98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</row>
    <row r="42" spans="1:22" ht="15.75" customHeight="1" x14ac:dyDescent="0.15">
      <c r="A42" s="97"/>
      <c r="B42" s="1" t="s">
        <v>125</v>
      </c>
      <c r="C42" s="2">
        <f>SUM(C34-C41)</f>
        <v>8428.0399999999972</v>
      </c>
      <c r="D42" s="147">
        <f>SUM(C42/C34)</f>
        <v>0.31049366342469781</v>
      </c>
      <c r="E42" s="97"/>
      <c r="F42" s="98" t="s">
        <v>147</v>
      </c>
      <c r="G42" s="98"/>
      <c r="H42" s="98"/>
      <c r="I42" s="98"/>
      <c r="J42" s="97"/>
      <c r="K42" s="98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</row>
    <row r="43" spans="1:22" ht="15.75" customHeight="1" x14ac:dyDescent="0.15">
      <c r="A43" s="97"/>
      <c r="B43" s="1"/>
      <c r="C43" s="2"/>
      <c r="D43" s="147"/>
      <c r="E43" s="97"/>
      <c r="F43" s="98" t="s">
        <v>148</v>
      </c>
      <c r="G43" s="98"/>
      <c r="H43" s="98"/>
      <c r="I43" s="98"/>
      <c r="J43" s="97"/>
      <c r="K43" s="98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</row>
    <row r="44" spans="1:22" ht="15.75" customHeight="1" x14ac:dyDescent="0.15">
      <c r="A44" s="97"/>
      <c r="B44" s="1" t="s">
        <v>128</v>
      </c>
      <c r="C44" s="2">
        <f>SUM(F27:K27)</f>
        <v>1357.1999999999998</v>
      </c>
      <c r="D44" s="147">
        <f>SUM(C44/C34)</f>
        <v>4.9999999999999996E-2</v>
      </c>
      <c r="E44" s="97"/>
      <c r="F44" s="98" t="s">
        <v>149</v>
      </c>
      <c r="G44" s="98"/>
      <c r="H44" s="98"/>
      <c r="I44" s="98"/>
      <c r="J44" s="97"/>
      <c r="K44" s="98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</row>
    <row r="45" spans="1:22" ht="15.75" customHeight="1" x14ac:dyDescent="0.15">
      <c r="A45" s="97"/>
      <c r="B45" s="1" t="s">
        <v>129</v>
      </c>
      <c r="C45" s="145">
        <f>SUM(C42-C44)</f>
        <v>7070.8399999999974</v>
      </c>
      <c r="D45" s="147">
        <f>SUM(C45/C34)</f>
        <v>0.26049366342469782</v>
      </c>
      <c r="E45" s="97"/>
      <c r="F45" s="98"/>
      <c r="G45" s="98"/>
      <c r="H45" s="98"/>
      <c r="I45" s="98"/>
      <c r="J45" s="97"/>
      <c r="K45" s="98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</row>
    <row r="46" spans="1:22" ht="15.75" customHeight="1" x14ac:dyDescent="0.15">
      <c r="A46" s="97"/>
      <c r="B46" s="97"/>
      <c r="C46" s="98"/>
      <c r="D46" s="97"/>
      <c r="E46" s="97"/>
      <c r="F46" s="98"/>
      <c r="G46" s="98"/>
      <c r="H46" s="98"/>
      <c r="I46" s="98"/>
      <c r="J46" s="97"/>
      <c r="K46" s="98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</row>
    <row r="47" spans="1:22" ht="15.75" customHeight="1" x14ac:dyDescent="0.15">
      <c r="A47" s="97"/>
      <c r="B47" s="97" t="s">
        <v>137</v>
      </c>
      <c r="C47" s="149">
        <f>SUM(C34/C36)</f>
        <v>5.1357538834124838</v>
      </c>
      <c r="D47" s="97"/>
      <c r="E47" s="97"/>
      <c r="F47" s="98" t="s">
        <v>150</v>
      </c>
      <c r="G47" s="98"/>
      <c r="H47" s="98"/>
      <c r="I47" s="98"/>
      <c r="J47" s="97"/>
      <c r="K47" s="98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</row>
    <row r="48" spans="1:22" ht="15.75" customHeight="1" x14ac:dyDescent="0.15">
      <c r="A48" s="97"/>
      <c r="B48" s="97"/>
      <c r="C48" s="98"/>
      <c r="D48" s="97"/>
      <c r="E48" s="97"/>
      <c r="F48" s="98"/>
      <c r="G48" s="98"/>
      <c r="H48" s="98"/>
      <c r="I48" s="98"/>
      <c r="J48" s="97"/>
      <c r="K48" s="98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</row>
    <row r="49" spans="1:22" ht="15.75" customHeight="1" x14ac:dyDescent="0.15">
      <c r="A49" s="97" t="s">
        <v>138</v>
      </c>
      <c r="B49" s="97" t="s">
        <v>151</v>
      </c>
      <c r="C49" s="98">
        <f>SUM(C44)</f>
        <v>1357.1999999999998</v>
      </c>
      <c r="D49" s="106">
        <f>SUM(C49/C34)</f>
        <v>4.9999999999999996E-2</v>
      </c>
      <c r="E49" s="97"/>
      <c r="F49" s="98" t="s">
        <v>152</v>
      </c>
      <c r="G49" s="98"/>
      <c r="H49" s="98"/>
      <c r="I49" s="98"/>
      <c r="J49" s="97"/>
      <c r="K49" s="98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</row>
    <row r="50" spans="1:22" ht="15.75" customHeight="1" x14ac:dyDescent="0.15">
      <c r="A50" s="97" t="s">
        <v>153</v>
      </c>
      <c r="B50" s="97" t="s">
        <v>154</v>
      </c>
      <c r="C50" s="98">
        <f>SUM(K27)</f>
        <v>542.88</v>
      </c>
      <c r="D50" s="106">
        <f>SUM(C50/C34)</f>
        <v>0.02</v>
      </c>
      <c r="E50" s="97"/>
      <c r="F50" s="98"/>
      <c r="G50" s="98"/>
      <c r="H50" s="98"/>
      <c r="I50" s="98"/>
      <c r="J50" s="97"/>
      <c r="K50" s="98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</row>
    <row r="51" spans="1:22" ht="15.75" customHeight="1" x14ac:dyDescent="0.15">
      <c r="A51" s="97" t="s">
        <v>155</v>
      </c>
      <c r="B51" s="97" t="s">
        <v>156</v>
      </c>
      <c r="C51" s="98">
        <f>SUM(C50/2)</f>
        <v>271.44</v>
      </c>
      <c r="D51" s="106">
        <f>SUM(C51/C34)</f>
        <v>0.01</v>
      </c>
      <c r="E51" s="97"/>
      <c r="F51" s="98"/>
      <c r="G51" s="98"/>
      <c r="H51" s="98"/>
      <c r="I51" s="98"/>
      <c r="J51" s="97"/>
      <c r="K51" s="98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</row>
    <row r="52" spans="1:22" ht="15.75" customHeight="1" x14ac:dyDescent="0.15">
      <c r="A52" s="97"/>
      <c r="B52" s="97"/>
      <c r="C52" s="98"/>
      <c r="D52" s="97"/>
      <c r="E52" s="97"/>
      <c r="F52" s="98"/>
      <c r="G52" s="98"/>
      <c r="H52" s="98"/>
      <c r="I52" s="98"/>
      <c r="J52" s="97"/>
      <c r="K52" s="98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</row>
    <row r="53" spans="1:22" ht="15.75" customHeight="1" x14ac:dyDescent="0.15">
      <c r="A53" s="97"/>
      <c r="B53" s="97"/>
      <c r="C53" s="98"/>
      <c r="D53" s="97"/>
      <c r="E53" s="97"/>
      <c r="F53" s="98"/>
      <c r="G53" s="98"/>
      <c r="H53" s="98"/>
      <c r="I53" s="98"/>
      <c r="J53" s="97"/>
      <c r="K53" s="98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</row>
    <row r="54" spans="1:22" ht="15.75" customHeight="1" x14ac:dyDescent="0.15">
      <c r="A54" s="97"/>
      <c r="B54" s="97"/>
      <c r="C54" s="98"/>
      <c r="D54" s="97"/>
      <c r="E54" s="97"/>
      <c r="F54" s="98"/>
      <c r="G54" s="98"/>
      <c r="H54" s="98"/>
      <c r="I54" s="98"/>
      <c r="J54" s="97"/>
      <c r="K54" s="98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</row>
    <row r="55" spans="1:22" ht="15.75" customHeight="1" x14ac:dyDescent="0.15">
      <c r="A55" s="97"/>
      <c r="B55" s="97"/>
      <c r="C55" s="98"/>
      <c r="D55" s="97"/>
      <c r="E55" s="97"/>
      <c r="F55" s="98"/>
      <c r="G55" s="98"/>
      <c r="H55" s="98"/>
      <c r="I55" s="98"/>
      <c r="J55" s="97"/>
      <c r="K55" s="98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</row>
    <row r="56" spans="1:22" ht="15.75" customHeight="1" x14ac:dyDescent="0.15">
      <c r="A56" s="97"/>
      <c r="B56" s="97"/>
      <c r="C56" s="98"/>
      <c r="D56" s="97"/>
      <c r="E56" s="97"/>
      <c r="F56" s="98"/>
      <c r="G56" s="98"/>
      <c r="H56" s="98"/>
      <c r="I56" s="98"/>
      <c r="J56" s="97"/>
      <c r="K56" s="98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</row>
    <row r="57" spans="1:22" ht="15.75" customHeight="1" x14ac:dyDescent="0.15">
      <c r="A57" s="97"/>
      <c r="B57" s="97"/>
      <c r="C57" s="98"/>
      <c r="D57" s="97"/>
      <c r="E57" s="97"/>
      <c r="F57" s="98"/>
      <c r="G57" s="98"/>
      <c r="H57" s="98"/>
      <c r="I57" s="98"/>
      <c r="J57" s="97"/>
      <c r="K57" s="98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</row>
    <row r="58" spans="1:22" ht="15.75" customHeight="1" x14ac:dyDescent="0.15">
      <c r="A58" s="97"/>
      <c r="B58" s="97"/>
      <c r="C58" s="98"/>
      <c r="D58" s="97"/>
      <c r="E58" s="97"/>
      <c r="F58" s="98"/>
      <c r="G58" s="98"/>
      <c r="H58" s="98"/>
      <c r="I58" s="98"/>
      <c r="J58" s="97"/>
      <c r="K58" s="98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</row>
    <row r="59" spans="1:22" ht="15.75" customHeight="1" x14ac:dyDescent="0.15">
      <c r="A59" s="97"/>
      <c r="B59" s="97"/>
      <c r="C59" s="98"/>
      <c r="D59" s="97"/>
      <c r="E59" s="97"/>
      <c r="F59" s="98"/>
      <c r="G59" s="98"/>
      <c r="H59" s="98"/>
      <c r="I59" s="98"/>
      <c r="J59" s="97"/>
      <c r="K59" s="98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</row>
    <row r="60" spans="1:22" ht="15.75" customHeight="1" x14ac:dyDescent="0.15">
      <c r="A60" s="97"/>
      <c r="B60" s="97"/>
      <c r="C60" s="98"/>
      <c r="D60" s="97"/>
      <c r="E60" s="97"/>
      <c r="F60" s="98"/>
      <c r="G60" s="98"/>
      <c r="H60" s="98"/>
      <c r="I60" s="98"/>
      <c r="J60" s="97"/>
      <c r="K60" s="98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</row>
    <row r="61" spans="1:22" ht="15.75" customHeight="1" x14ac:dyDescent="0.15">
      <c r="A61" s="97"/>
      <c r="B61" s="97"/>
      <c r="C61" s="98"/>
      <c r="D61" s="97"/>
      <c r="E61" s="97"/>
      <c r="F61" s="98"/>
      <c r="G61" s="98"/>
      <c r="H61" s="98"/>
      <c r="I61" s="98"/>
      <c r="J61" s="97"/>
      <c r="K61" s="98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</row>
    <row r="62" spans="1:22" ht="15.75" customHeight="1" x14ac:dyDescent="0.15">
      <c r="A62" s="97"/>
      <c r="B62" s="97"/>
      <c r="C62" s="98"/>
      <c r="D62" s="97"/>
      <c r="E62" s="97"/>
      <c r="F62" s="98"/>
      <c r="G62" s="98"/>
      <c r="H62" s="98"/>
      <c r="I62" s="98"/>
      <c r="J62" s="97"/>
      <c r="K62" s="98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</row>
    <row r="63" spans="1:22" ht="15.75" customHeight="1" x14ac:dyDescent="0.15">
      <c r="A63" s="97"/>
      <c r="B63" s="97"/>
      <c r="C63" s="98"/>
      <c r="D63" s="97"/>
      <c r="E63" s="97"/>
      <c r="F63" s="98"/>
      <c r="G63" s="98"/>
      <c r="H63" s="98"/>
      <c r="I63" s="98"/>
      <c r="J63" s="97"/>
      <c r="K63" s="98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</row>
    <row r="64" spans="1:22" ht="15.75" customHeight="1" x14ac:dyDescent="0.15">
      <c r="A64" s="97"/>
      <c r="B64" s="97"/>
      <c r="C64" s="98"/>
      <c r="D64" s="97"/>
      <c r="E64" s="97"/>
      <c r="F64" s="98"/>
      <c r="G64" s="98"/>
      <c r="H64" s="98"/>
      <c r="I64" s="98"/>
      <c r="J64" s="97"/>
      <c r="K64" s="98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</row>
    <row r="65" spans="1:22" ht="15.75" customHeight="1" x14ac:dyDescent="0.15">
      <c r="A65" s="97"/>
      <c r="B65" s="97"/>
      <c r="C65" s="98"/>
      <c r="D65" s="97"/>
      <c r="E65" s="97"/>
      <c r="F65" s="98"/>
      <c r="G65" s="98"/>
      <c r="H65" s="98"/>
      <c r="I65" s="98"/>
      <c r="J65" s="97"/>
      <c r="K65" s="98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</row>
    <row r="66" spans="1:22" ht="15.75" customHeight="1" x14ac:dyDescent="0.15">
      <c r="A66" s="97"/>
      <c r="B66" s="97"/>
      <c r="C66" s="98"/>
      <c r="D66" s="97"/>
      <c r="E66" s="97"/>
      <c r="F66" s="98"/>
      <c r="G66" s="98"/>
      <c r="H66" s="98"/>
      <c r="I66" s="98"/>
      <c r="J66" s="97"/>
      <c r="K66" s="98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</row>
    <row r="67" spans="1:22" ht="15.75" customHeight="1" x14ac:dyDescent="0.15">
      <c r="A67" s="97"/>
      <c r="B67" s="97"/>
      <c r="C67" s="98"/>
      <c r="D67" s="97"/>
      <c r="E67" s="97"/>
      <c r="F67" s="98"/>
      <c r="G67" s="98"/>
      <c r="H67" s="98"/>
      <c r="I67" s="98"/>
      <c r="J67" s="97"/>
      <c r="K67" s="98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</row>
    <row r="68" spans="1:22" ht="15.75" customHeight="1" x14ac:dyDescent="0.15">
      <c r="A68" s="97"/>
      <c r="B68" s="97"/>
      <c r="C68" s="98"/>
      <c r="D68" s="97"/>
      <c r="E68" s="97"/>
      <c r="F68" s="98"/>
      <c r="G68" s="98"/>
      <c r="H68" s="98"/>
      <c r="I68" s="98"/>
      <c r="J68" s="97"/>
      <c r="K68" s="98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</row>
    <row r="69" spans="1:22" ht="15.75" customHeight="1" x14ac:dyDescent="0.15">
      <c r="A69" s="97"/>
      <c r="B69" s="97"/>
      <c r="C69" s="98"/>
      <c r="D69" s="97"/>
      <c r="E69" s="97"/>
      <c r="F69" s="98"/>
      <c r="G69" s="98"/>
      <c r="H69" s="98"/>
      <c r="I69" s="98"/>
      <c r="J69" s="97"/>
      <c r="K69" s="98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</row>
    <row r="70" spans="1:22" ht="15.75" customHeight="1" x14ac:dyDescent="0.15">
      <c r="A70" s="97"/>
      <c r="B70" s="97"/>
      <c r="C70" s="98"/>
      <c r="D70" s="97"/>
      <c r="E70" s="97"/>
      <c r="F70" s="98"/>
      <c r="G70" s="98"/>
      <c r="H70" s="98"/>
      <c r="I70" s="98"/>
      <c r="J70" s="97"/>
      <c r="K70" s="98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</row>
    <row r="71" spans="1:22" ht="15.75" customHeight="1" x14ac:dyDescent="0.15">
      <c r="A71" s="97"/>
      <c r="B71" s="97"/>
      <c r="C71" s="98"/>
      <c r="D71" s="97"/>
      <c r="E71" s="97"/>
      <c r="F71" s="98"/>
      <c r="G71" s="98"/>
      <c r="H71" s="98"/>
      <c r="I71" s="98"/>
      <c r="J71" s="97"/>
      <c r="K71" s="98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</row>
    <row r="72" spans="1:22" ht="15.75" customHeight="1" x14ac:dyDescent="0.15">
      <c r="A72" s="97"/>
      <c r="B72" s="97"/>
      <c r="C72" s="98"/>
      <c r="D72" s="97"/>
      <c r="E72" s="97"/>
      <c r="F72" s="98"/>
      <c r="G72" s="98"/>
      <c r="H72" s="98"/>
      <c r="I72" s="98"/>
      <c r="J72" s="97"/>
      <c r="K72" s="98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</row>
    <row r="73" spans="1:22" ht="15.75" customHeight="1" x14ac:dyDescent="0.15">
      <c r="A73" s="97"/>
      <c r="B73" s="97"/>
      <c r="C73" s="98"/>
      <c r="D73" s="97"/>
      <c r="E73" s="97"/>
      <c r="F73" s="98"/>
      <c r="G73" s="98"/>
      <c r="H73" s="98"/>
      <c r="I73" s="98"/>
      <c r="J73" s="97"/>
      <c r="K73" s="98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</row>
    <row r="74" spans="1:22" ht="15.75" customHeight="1" x14ac:dyDescent="0.15">
      <c r="A74" s="97"/>
      <c r="B74" s="97"/>
      <c r="C74" s="98"/>
      <c r="D74" s="97"/>
      <c r="E74" s="97"/>
      <c r="F74" s="98"/>
      <c r="G74" s="98"/>
      <c r="H74" s="98"/>
      <c r="I74" s="98"/>
      <c r="J74" s="97"/>
      <c r="K74" s="98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</row>
    <row r="75" spans="1:22" ht="15.75" customHeight="1" x14ac:dyDescent="0.15">
      <c r="A75" s="97"/>
      <c r="B75" s="97"/>
      <c r="C75" s="98"/>
      <c r="D75" s="97"/>
      <c r="E75" s="97"/>
      <c r="F75" s="98"/>
      <c r="G75" s="98"/>
      <c r="H75" s="98"/>
      <c r="I75" s="98"/>
      <c r="J75" s="97"/>
      <c r="K75" s="98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</row>
    <row r="76" spans="1:22" ht="15.75" customHeight="1" x14ac:dyDescent="0.15">
      <c r="A76" s="97"/>
      <c r="B76" s="97"/>
      <c r="C76" s="98"/>
      <c r="D76" s="97"/>
      <c r="E76" s="97"/>
      <c r="F76" s="98"/>
      <c r="G76" s="98"/>
      <c r="H76" s="98"/>
      <c r="I76" s="98"/>
      <c r="J76" s="97"/>
      <c r="K76" s="98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</row>
    <row r="77" spans="1:22" ht="15.75" customHeight="1" x14ac:dyDescent="0.15">
      <c r="A77" s="97"/>
      <c r="B77" s="97"/>
      <c r="C77" s="98"/>
      <c r="D77" s="97"/>
      <c r="E77" s="97"/>
      <c r="F77" s="98"/>
      <c r="G77" s="98"/>
      <c r="H77" s="98"/>
      <c r="I77" s="98"/>
      <c r="J77" s="97"/>
      <c r="K77" s="98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</row>
    <row r="78" spans="1:22" ht="15.75" customHeight="1" x14ac:dyDescent="0.15">
      <c r="A78" s="97"/>
      <c r="B78" s="97"/>
      <c r="C78" s="98"/>
      <c r="D78" s="97"/>
      <c r="E78" s="97"/>
      <c r="F78" s="98"/>
      <c r="G78" s="98"/>
      <c r="H78" s="98"/>
      <c r="I78" s="98"/>
      <c r="J78" s="97"/>
      <c r="K78" s="98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</row>
    <row r="79" spans="1:22" ht="15.75" customHeight="1" x14ac:dyDescent="0.15">
      <c r="A79" s="97"/>
      <c r="B79" s="97"/>
      <c r="C79" s="98"/>
      <c r="D79" s="97"/>
      <c r="E79" s="97"/>
      <c r="F79" s="98"/>
      <c r="G79" s="98"/>
      <c r="H79" s="98"/>
      <c r="I79" s="98"/>
      <c r="J79" s="97"/>
      <c r="K79" s="98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</row>
    <row r="80" spans="1:22" ht="15.75" customHeight="1" x14ac:dyDescent="0.15">
      <c r="A80" s="97"/>
      <c r="B80" s="97"/>
      <c r="C80" s="98"/>
      <c r="D80" s="97"/>
      <c r="E80" s="97"/>
      <c r="F80" s="98"/>
      <c r="G80" s="98"/>
      <c r="H80" s="98"/>
      <c r="I80" s="98"/>
      <c r="J80" s="97"/>
      <c r="K80" s="98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</row>
    <row r="81" spans="1:22" ht="13" x14ac:dyDescent="0.15">
      <c r="A81" s="97"/>
      <c r="B81" s="97"/>
      <c r="C81" s="98"/>
      <c r="D81" s="97"/>
      <c r="E81" s="97"/>
      <c r="F81" s="98"/>
      <c r="G81" s="98"/>
      <c r="H81" s="98"/>
      <c r="I81" s="98"/>
      <c r="J81" s="97"/>
      <c r="K81" s="98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</row>
    <row r="82" spans="1:22" ht="13" x14ac:dyDescent="0.15">
      <c r="A82" s="97"/>
      <c r="B82" s="97"/>
      <c r="C82" s="98"/>
      <c r="D82" s="97"/>
      <c r="E82" s="97"/>
      <c r="F82" s="98"/>
      <c r="G82" s="98"/>
      <c r="H82" s="98"/>
      <c r="I82" s="98"/>
      <c r="J82" s="97"/>
      <c r="K82" s="98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</row>
    <row r="83" spans="1:22" ht="13" x14ac:dyDescent="0.15">
      <c r="A83" s="97"/>
      <c r="B83" s="97"/>
      <c r="C83" s="98"/>
      <c r="D83" s="97"/>
      <c r="E83" s="97"/>
      <c r="F83" s="98"/>
      <c r="G83" s="98"/>
      <c r="H83" s="98"/>
      <c r="I83" s="98"/>
      <c r="J83" s="97"/>
      <c r="K83" s="98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</row>
    <row r="84" spans="1:22" ht="13" x14ac:dyDescent="0.15">
      <c r="A84" s="97"/>
      <c r="B84" s="97"/>
      <c r="C84" s="98"/>
      <c r="D84" s="97"/>
      <c r="E84" s="97"/>
      <c r="F84" s="98"/>
      <c r="G84" s="98"/>
      <c r="H84" s="98"/>
      <c r="I84" s="98"/>
      <c r="J84" s="97"/>
      <c r="K84" s="98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</row>
    <row r="85" spans="1:22" ht="13" x14ac:dyDescent="0.15">
      <c r="A85" s="97"/>
      <c r="B85" s="97"/>
      <c r="C85" s="98"/>
      <c r="D85" s="97"/>
      <c r="E85" s="97"/>
      <c r="F85" s="98"/>
      <c r="G85" s="98"/>
      <c r="H85" s="98"/>
      <c r="I85" s="98"/>
      <c r="J85" s="97"/>
      <c r="K85" s="98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</row>
    <row r="86" spans="1:22" ht="13" x14ac:dyDescent="0.15">
      <c r="A86" s="97"/>
      <c r="B86" s="97"/>
      <c r="C86" s="98"/>
      <c r="D86" s="97"/>
      <c r="E86" s="97"/>
      <c r="F86" s="98"/>
      <c r="G86" s="98"/>
      <c r="H86" s="98"/>
      <c r="I86" s="98"/>
      <c r="J86" s="97"/>
      <c r="K86" s="98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</row>
    <row r="87" spans="1:22" ht="13" x14ac:dyDescent="0.15">
      <c r="A87" s="97"/>
      <c r="B87" s="97"/>
      <c r="C87" s="98"/>
      <c r="D87" s="97"/>
      <c r="E87" s="97"/>
      <c r="F87" s="98"/>
      <c r="G87" s="98"/>
      <c r="H87" s="98"/>
      <c r="I87" s="98"/>
      <c r="J87" s="97"/>
      <c r="K87" s="98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</row>
    <row r="88" spans="1:22" ht="13" x14ac:dyDescent="0.15">
      <c r="A88" s="97"/>
      <c r="B88" s="97"/>
      <c r="C88" s="98"/>
      <c r="D88" s="97"/>
      <c r="E88" s="97"/>
      <c r="F88" s="98"/>
      <c r="G88" s="98"/>
      <c r="H88" s="98"/>
      <c r="I88" s="98"/>
      <c r="J88" s="97"/>
      <c r="K88" s="98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</row>
    <row r="89" spans="1:22" ht="13" x14ac:dyDescent="0.15">
      <c r="A89" s="97"/>
      <c r="B89" s="97"/>
      <c r="C89" s="98"/>
      <c r="D89" s="97"/>
      <c r="E89" s="97"/>
      <c r="F89" s="98"/>
      <c r="G89" s="98"/>
      <c r="H89" s="98"/>
      <c r="I89" s="98"/>
      <c r="J89" s="97"/>
      <c r="K89" s="98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</row>
    <row r="90" spans="1:22" ht="13" x14ac:dyDescent="0.15">
      <c r="A90" s="97"/>
      <c r="B90" s="97"/>
      <c r="C90" s="98"/>
      <c r="D90" s="97"/>
      <c r="E90" s="97"/>
      <c r="F90" s="98"/>
      <c r="G90" s="98"/>
      <c r="H90" s="98"/>
      <c r="I90" s="98"/>
      <c r="J90" s="97"/>
      <c r="K90" s="98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</row>
    <row r="91" spans="1:22" ht="13" x14ac:dyDescent="0.15">
      <c r="A91" s="97"/>
      <c r="B91" s="97"/>
      <c r="C91" s="98"/>
      <c r="D91" s="97"/>
      <c r="E91" s="97"/>
      <c r="F91" s="98"/>
      <c r="G91" s="98"/>
      <c r="H91" s="98"/>
      <c r="I91" s="98"/>
      <c r="J91" s="97"/>
      <c r="K91" s="98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</row>
    <row r="92" spans="1:22" ht="13" x14ac:dyDescent="0.15">
      <c r="A92" s="97"/>
      <c r="B92" s="97"/>
      <c r="C92" s="98"/>
      <c r="D92" s="97"/>
      <c r="E92" s="97"/>
      <c r="F92" s="98"/>
      <c r="G92" s="98"/>
      <c r="H92" s="98"/>
      <c r="I92" s="98"/>
      <c r="J92" s="97"/>
      <c r="K92" s="98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</row>
    <row r="93" spans="1:22" ht="13" x14ac:dyDescent="0.15">
      <c r="A93" s="97"/>
      <c r="B93" s="97"/>
      <c r="C93" s="98"/>
      <c r="D93" s="97"/>
      <c r="E93" s="97"/>
      <c r="F93" s="98"/>
      <c r="G93" s="98"/>
      <c r="H93" s="98"/>
      <c r="I93" s="98"/>
      <c r="J93" s="97"/>
      <c r="K93" s="98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</row>
    <row r="94" spans="1:22" ht="13" x14ac:dyDescent="0.15">
      <c r="A94" s="97"/>
      <c r="B94" s="97"/>
      <c r="C94" s="98"/>
      <c r="D94" s="97"/>
      <c r="E94" s="97"/>
      <c r="F94" s="98"/>
      <c r="G94" s="98"/>
      <c r="H94" s="98"/>
      <c r="I94" s="98"/>
      <c r="J94" s="97"/>
      <c r="K94" s="98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</row>
    <row r="95" spans="1:22" ht="13" x14ac:dyDescent="0.15">
      <c r="A95" s="97"/>
      <c r="B95" s="97"/>
      <c r="C95" s="98"/>
      <c r="D95" s="97"/>
      <c r="E95" s="97"/>
      <c r="F95" s="98"/>
      <c r="G95" s="98"/>
      <c r="H95" s="98"/>
      <c r="I95" s="98"/>
      <c r="J95" s="97"/>
      <c r="K95" s="98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</row>
    <row r="96" spans="1:22" ht="13" x14ac:dyDescent="0.15">
      <c r="A96" s="97"/>
      <c r="B96" s="97"/>
      <c r="C96" s="98"/>
      <c r="D96" s="97"/>
      <c r="E96" s="97"/>
      <c r="F96" s="98"/>
      <c r="G96" s="98"/>
      <c r="H96" s="98"/>
      <c r="I96" s="98"/>
      <c r="J96" s="97"/>
      <c r="K96" s="98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</row>
    <row r="97" spans="1:22" ht="13" x14ac:dyDescent="0.15">
      <c r="A97" s="97"/>
      <c r="B97" s="97"/>
      <c r="C97" s="98"/>
      <c r="D97" s="97"/>
      <c r="E97" s="97"/>
      <c r="F97" s="98"/>
      <c r="G97" s="98"/>
      <c r="H97" s="98"/>
      <c r="I97" s="98"/>
      <c r="J97" s="97"/>
      <c r="K97" s="98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</row>
    <row r="98" spans="1:22" ht="13" x14ac:dyDescent="0.15">
      <c r="A98" s="97"/>
      <c r="B98" s="97"/>
      <c r="C98" s="98"/>
      <c r="D98" s="97"/>
      <c r="E98" s="97"/>
      <c r="F98" s="98"/>
      <c r="G98" s="98"/>
      <c r="H98" s="98"/>
      <c r="I98" s="98"/>
      <c r="J98" s="97"/>
      <c r="K98" s="98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</row>
    <row r="99" spans="1:22" ht="13" x14ac:dyDescent="0.15">
      <c r="A99" s="97"/>
      <c r="B99" s="97"/>
      <c r="C99" s="98"/>
      <c r="D99" s="97"/>
      <c r="E99" s="97"/>
      <c r="F99" s="98"/>
      <c r="G99" s="98"/>
      <c r="H99" s="98"/>
      <c r="I99" s="98"/>
      <c r="J99" s="97"/>
      <c r="K99" s="98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</row>
    <row r="100" spans="1:22" ht="13" x14ac:dyDescent="0.15">
      <c r="A100" s="97"/>
      <c r="B100" s="97"/>
      <c r="C100" s="98"/>
      <c r="D100" s="97"/>
      <c r="E100" s="97"/>
      <c r="F100" s="98"/>
      <c r="G100" s="98"/>
      <c r="H100" s="98"/>
      <c r="I100" s="98"/>
      <c r="J100" s="97"/>
      <c r="K100" s="98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</row>
    <row r="101" spans="1:22" ht="13" x14ac:dyDescent="0.15">
      <c r="A101" s="97"/>
      <c r="B101" s="97"/>
      <c r="C101" s="98"/>
      <c r="D101" s="97"/>
      <c r="E101" s="97"/>
      <c r="F101" s="98"/>
      <c r="G101" s="98"/>
      <c r="H101" s="98"/>
      <c r="I101" s="98"/>
      <c r="J101" s="97"/>
      <c r="K101" s="98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</row>
    <row r="102" spans="1:22" ht="13" x14ac:dyDescent="0.15">
      <c r="A102" s="97"/>
      <c r="B102" s="97"/>
      <c r="C102" s="98"/>
      <c r="D102" s="97"/>
      <c r="E102" s="97"/>
      <c r="F102" s="98"/>
      <c r="G102" s="98"/>
      <c r="H102" s="98"/>
      <c r="I102" s="98"/>
      <c r="J102" s="97"/>
      <c r="K102" s="98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</row>
    <row r="103" spans="1:22" ht="13" x14ac:dyDescent="0.15">
      <c r="A103" s="97"/>
      <c r="B103" s="97"/>
      <c r="C103" s="98"/>
      <c r="D103" s="97"/>
      <c r="E103" s="97"/>
      <c r="F103" s="98"/>
      <c r="G103" s="98"/>
      <c r="H103" s="98"/>
      <c r="I103" s="98"/>
      <c r="J103" s="97"/>
      <c r="K103" s="98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</row>
    <row r="104" spans="1:22" ht="13" x14ac:dyDescent="0.15">
      <c r="A104" s="97"/>
      <c r="B104" s="97"/>
      <c r="C104" s="98"/>
      <c r="D104" s="97"/>
      <c r="E104" s="97"/>
      <c r="F104" s="98"/>
      <c r="G104" s="98"/>
      <c r="H104" s="98"/>
      <c r="I104" s="98"/>
      <c r="J104" s="97"/>
      <c r="K104" s="98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</row>
    <row r="105" spans="1:22" ht="13" x14ac:dyDescent="0.15">
      <c r="A105" s="97"/>
      <c r="B105" s="97"/>
      <c r="C105" s="98"/>
      <c r="D105" s="97"/>
      <c r="E105" s="97"/>
      <c r="F105" s="98"/>
      <c r="G105" s="98"/>
      <c r="H105" s="98"/>
      <c r="I105" s="98"/>
      <c r="J105" s="97"/>
      <c r="K105" s="98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</row>
    <row r="106" spans="1:22" ht="13" x14ac:dyDescent="0.15">
      <c r="A106" s="97"/>
      <c r="B106" s="97"/>
      <c r="C106" s="98"/>
      <c r="D106" s="97"/>
      <c r="E106" s="97"/>
      <c r="F106" s="98"/>
      <c r="G106" s="98"/>
      <c r="H106" s="98"/>
      <c r="I106" s="98"/>
      <c r="J106" s="97"/>
      <c r="K106" s="98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</row>
    <row r="107" spans="1:22" ht="13" x14ac:dyDescent="0.15">
      <c r="A107" s="97"/>
      <c r="B107" s="97"/>
      <c r="C107" s="98"/>
      <c r="D107" s="97"/>
      <c r="E107" s="97"/>
      <c r="F107" s="98"/>
      <c r="G107" s="98"/>
      <c r="H107" s="98"/>
      <c r="I107" s="98"/>
      <c r="J107" s="97"/>
      <c r="K107" s="98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</row>
    <row r="108" spans="1:22" ht="13" x14ac:dyDescent="0.15">
      <c r="A108" s="97"/>
      <c r="B108" s="97"/>
      <c r="C108" s="98"/>
      <c r="D108" s="97"/>
      <c r="E108" s="97"/>
      <c r="F108" s="98"/>
      <c r="G108" s="98"/>
      <c r="H108" s="98"/>
      <c r="I108" s="98"/>
      <c r="J108" s="97"/>
      <c r="K108" s="98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</row>
    <row r="109" spans="1:22" ht="13" x14ac:dyDescent="0.15">
      <c r="A109" s="97"/>
      <c r="B109" s="97"/>
      <c r="C109" s="98"/>
      <c r="D109" s="97"/>
      <c r="E109" s="97"/>
      <c r="F109" s="98"/>
      <c r="G109" s="98"/>
      <c r="H109" s="98"/>
      <c r="I109" s="98"/>
      <c r="J109" s="97"/>
      <c r="K109" s="98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</row>
    <row r="110" spans="1:22" ht="13" x14ac:dyDescent="0.15">
      <c r="A110" s="97"/>
      <c r="B110" s="97"/>
      <c r="C110" s="98"/>
      <c r="D110" s="97"/>
      <c r="E110" s="97"/>
      <c r="F110" s="98"/>
      <c r="G110" s="98"/>
      <c r="H110" s="98"/>
      <c r="I110" s="98"/>
      <c r="J110" s="97"/>
      <c r="K110" s="98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</row>
    <row r="111" spans="1:22" ht="13" x14ac:dyDescent="0.15">
      <c r="A111" s="97"/>
      <c r="B111" s="97"/>
      <c r="C111" s="98"/>
      <c r="D111" s="97"/>
      <c r="E111" s="97"/>
      <c r="F111" s="98"/>
      <c r="G111" s="98"/>
      <c r="H111" s="98"/>
      <c r="I111" s="98"/>
      <c r="J111" s="97"/>
      <c r="K111" s="98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</row>
    <row r="112" spans="1:22" ht="13" x14ac:dyDescent="0.15">
      <c r="A112" s="97"/>
      <c r="B112" s="97"/>
      <c r="C112" s="98"/>
      <c r="D112" s="97"/>
      <c r="E112" s="97"/>
      <c r="F112" s="98"/>
      <c r="G112" s="98"/>
      <c r="H112" s="98"/>
      <c r="I112" s="98"/>
      <c r="J112" s="97"/>
      <c r="K112" s="98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</row>
    <row r="113" spans="1:22" ht="13" x14ac:dyDescent="0.15">
      <c r="A113" s="97"/>
      <c r="B113" s="97"/>
      <c r="C113" s="98"/>
      <c r="D113" s="97"/>
      <c r="E113" s="97"/>
      <c r="F113" s="98"/>
      <c r="G113" s="98"/>
      <c r="H113" s="98"/>
      <c r="I113" s="98"/>
      <c r="J113" s="97"/>
      <c r="K113" s="98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</row>
    <row r="114" spans="1:22" ht="13" x14ac:dyDescent="0.15">
      <c r="A114" s="97"/>
      <c r="B114" s="97"/>
      <c r="C114" s="98"/>
      <c r="D114" s="97"/>
      <c r="E114" s="97"/>
      <c r="F114" s="98"/>
      <c r="G114" s="98"/>
      <c r="H114" s="98"/>
      <c r="I114" s="98"/>
      <c r="J114" s="97"/>
      <c r="K114" s="98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</row>
    <row r="115" spans="1:22" ht="13" x14ac:dyDescent="0.15">
      <c r="A115" s="97"/>
      <c r="B115" s="97"/>
      <c r="C115" s="98"/>
      <c r="D115" s="97"/>
      <c r="E115" s="97"/>
      <c r="F115" s="98"/>
      <c r="G115" s="98"/>
      <c r="H115" s="98"/>
      <c r="I115" s="98"/>
      <c r="J115" s="97"/>
      <c r="K115" s="98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</row>
    <row r="116" spans="1:22" ht="13" x14ac:dyDescent="0.15">
      <c r="A116" s="97"/>
      <c r="B116" s="97"/>
      <c r="C116" s="98"/>
      <c r="D116" s="97"/>
      <c r="E116" s="97"/>
      <c r="F116" s="98"/>
      <c r="G116" s="98"/>
      <c r="H116" s="98"/>
      <c r="I116" s="98"/>
      <c r="J116" s="97"/>
      <c r="K116" s="98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</row>
    <row r="117" spans="1:22" ht="13" x14ac:dyDescent="0.15">
      <c r="A117" s="97"/>
      <c r="B117" s="97"/>
      <c r="C117" s="98"/>
      <c r="D117" s="97"/>
      <c r="E117" s="97"/>
      <c r="F117" s="98"/>
      <c r="G117" s="98"/>
      <c r="H117" s="98"/>
      <c r="I117" s="98"/>
      <c r="J117" s="97"/>
      <c r="K117" s="98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</row>
    <row r="118" spans="1:22" ht="13" x14ac:dyDescent="0.15">
      <c r="A118" s="97"/>
      <c r="B118" s="97"/>
      <c r="C118" s="98"/>
      <c r="D118" s="97"/>
      <c r="E118" s="97"/>
      <c r="F118" s="98"/>
      <c r="G118" s="98"/>
      <c r="H118" s="98"/>
      <c r="I118" s="98"/>
      <c r="J118" s="97"/>
      <c r="K118" s="98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</row>
    <row r="119" spans="1:22" ht="13" x14ac:dyDescent="0.15">
      <c r="A119" s="97"/>
      <c r="B119" s="97"/>
      <c r="C119" s="98"/>
      <c r="D119" s="97"/>
      <c r="E119" s="97"/>
      <c r="F119" s="98"/>
      <c r="G119" s="98"/>
      <c r="H119" s="98"/>
      <c r="I119" s="98"/>
      <c r="J119" s="97"/>
      <c r="K119" s="98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</row>
    <row r="120" spans="1:22" ht="13" x14ac:dyDescent="0.15">
      <c r="A120" s="97"/>
      <c r="B120" s="97"/>
      <c r="C120" s="98"/>
      <c r="D120" s="97"/>
      <c r="E120" s="97"/>
      <c r="F120" s="98"/>
      <c r="G120" s="98"/>
      <c r="H120" s="98"/>
      <c r="I120" s="98"/>
      <c r="J120" s="97"/>
      <c r="K120" s="98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</row>
    <row r="121" spans="1:22" ht="13" x14ac:dyDescent="0.15">
      <c r="A121" s="97"/>
      <c r="B121" s="97"/>
      <c r="C121" s="98"/>
      <c r="D121" s="97"/>
      <c r="E121" s="97"/>
      <c r="F121" s="98"/>
      <c r="G121" s="98"/>
      <c r="H121" s="98"/>
      <c r="I121" s="98"/>
      <c r="J121" s="97"/>
      <c r="K121" s="98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</row>
    <row r="122" spans="1:22" ht="13" x14ac:dyDescent="0.15">
      <c r="A122" s="97"/>
      <c r="B122" s="97"/>
      <c r="C122" s="98"/>
      <c r="D122" s="97"/>
      <c r="E122" s="97"/>
      <c r="F122" s="98"/>
      <c r="G122" s="98"/>
      <c r="H122" s="98"/>
      <c r="I122" s="98"/>
      <c r="J122" s="97"/>
      <c r="K122" s="98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</row>
    <row r="123" spans="1:22" ht="13" x14ac:dyDescent="0.15">
      <c r="A123" s="97"/>
      <c r="B123" s="97"/>
      <c r="C123" s="98"/>
      <c r="D123" s="97"/>
      <c r="E123" s="97"/>
      <c r="F123" s="98"/>
      <c r="G123" s="98"/>
      <c r="H123" s="98"/>
      <c r="I123" s="98"/>
      <c r="J123" s="97"/>
      <c r="K123" s="98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</row>
    <row r="124" spans="1:22" ht="13" x14ac:dyDescent="0.15">
      <c r="A124" s="97"/>
      <c r="B124" s="97"/>
      <c r="C124" s="98"/>
      <c r="D124" s="97"/>
      <c r="E124" s="97"/>
      <c r="F124" s="98"/>
      <c r="G124" s="98"/>
      <c r="H124" s="98"/>
      <c r="I124" s="98"/>
      <c r="J124" s="97"/>
      <c r="K124" s="98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</row>
    <row r="125" spans="1:22" ht="13" x14ac:dyDescent="0.15">
      <c r="A125" s="97"/>
      <c r="B125" s="97"/>
      <c r="C125" s="98"/>
      <c r="D125" s="97"/>
      <c r="E125" s="97"/>
      <c r="F125" s="98"/>
      <c r="G125" s="98"/>
      <c r="H125" s="98"/>
      <c r="I125" s="98"/>
      <c r="J125" s="97"/>
      <c r="K125" s="98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</row>
    <row r="126" spans="1:22" ht="13" x14ac:dyDescent="0.15">
      <c r="A126" s="97"/>
      <c r="B126" s="97"/>
      <c r="C126" s="98"/>
      <c r="D126" s="97"/>
      <c r="E126" s="97"/>
      <c r="F126" s="98"/>
      <c r="G126" s="98"/>
      <c r="H126" s="98"/>
      <c r="I126" s="98"/>
      <c r="J126" s="97"/>
      <c r="K126" s="98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</row>
    <row r="127" spans="1:22" ht="13" x14ac:dyDescent="0.15">
      <c r="A127" s="97"/>
      <c r="B127" s="97"/>
      <c r="C127" s="98"/>
      <c r="D127" s="97"/>
      <c r="E127" s="97"/>
      <c r="F127" s="98"/>
      <c r="G127" s="98"/>
      <c r="H127" s="98"/>
      <c r="I127" s="98"/>
      <c r="J127" s="97"/>
      <c r="K127" s="98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</row>
    <row r="128" spans="1:22" ht="13" x14ac:dyDescent="0.15">
      <c r="A128" s="97"/>
      <c r="B128" s="97"/>
      <c r="C128" s="98"/>
      <c r="D128" s="97"/>
      <c r="E128" s="97"/>
      <c r="F128" s="98"/>
      <c r="G128" s="98"/>
      <c r="H128" s="98"/>
      <c r="I128" s="98"/>
      <c r="J128" s="97"/>
      <c r="K128" s="98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</row>
    <row r="129" spans="1:22" ht="13" x14ac:dyDescent="0.15">
      <c r="A129" s="97"/>
      <c r="B129" s="97"/>
      <c r="C129" s="98"/>
      <c r="D129" s="97"/>
      <c r="E129" s="97"/>
      <c r="F129" s="98"/>
      <c r="G129" s="98"/>
      <c r="H129" s="98"/>
      <c r="I129" s="98"/>
      <c r="J129" s="97"/>
      <c r="K129" s="98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</row>
    <row r="130" spans="1:22" ht="13" x14ac:dyDescent="0.15">
      <c r="A130" s="97"/>
      <c r="B130" s="97"/>
      <c r="C130" s="98"/>
      <c r="D130" s="97"/>
      <c r="E130" s="97"/>
      <c r="F130" s="98"/>
      <c r="G130" s="98"/>
      <c r="H130" s="98"/>
      <c r="I130" s="98"/>
      <c r="J130" s="97"/>
      <c r="K130" s="98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</row>
    <row r="131" spans="1:22" ht="13" x14ac:dyDescent="0.15">
      <c r="A131" s="97"/>
      <c r="B131" s="97"/>
      <c r="C131" s="98"/>
      <c r="D131" s="97"/>
      <c r="E131" s="97"/>
      <c r="F131" s="98"/>
      <c r="G131" s="98"/>
      <c r="H131" s="98"/>
      <c r="I131" s="98"/>
      <c r="J131" s="97"/>
      <c r="K131" s="98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</row>
    <row r="132" spans="1:22" ht="13" x14ac:dyDescent="0.15">
      <c r="A132" s="97"/>
      <c r="B132" s="97"/>
      <c r="C132" s="98"/>
      <c r="D132" s="97"/>
      <c r="E132" s="97"/>
      <c r="F132" s="98"/>
      <c r="G132" s="98"/>
      <c r="H132" s="98"/>
      <c r="I132" s="98"/>
      <c r="J132" s="97"/>
      <c r="K132" s="98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</row>
    <row r="133" spans="1:22" ht="13" x14ac:dyDescent="0.15">
      <c r="A133" s="97"/>
      <c r="B133" s="97"/>
      <c r="C133" s="98"/>
      <c r="D133" s="97"/>
      <c r="E133" s="97"/>
      <c r="F133" s="98"/>
      <c r="G133" s="98"/>
      <c r="H133" s="98"/>
      <c r="I133" s="98"/>
      <c r="J133" s="97"/>
      <c r="K133" s="98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</row>
    <row r="134" spans="1:22" ht="13" x14ac:dyDescent="0.15">
      <c r="A134" s="97"/>
      <c r="B134" s="97"/>
      <c r="C134" s="98"/>
      <c r="D134" s="97"/>
      <c r="E134" s="97"/>
      <c r="F134" s="98"/>
      <c r="G134" s="98"/>
      <c r="H134" s="98"/>
      <c r="I134" s="98"/>
      <c r="J134" s="97"/>
      <c r="K134" s="98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</row>
    <row r="135" spans="1:22" ht="13" x14ac:dyDescent="0.15">
      <c r="A135" s="97"/>
      <c r="B135" s="97"/>
      <c r="C135" s="98"/>
      <c r="D135" s="97"/>
      <c r="E135" s="97"/>
      <c r="F135" s="98"/>
      <c r="G135" s="98"/>
      <c r="H135" s="98"/>
      <c r="I135" s="98"/>
      <c r="J135" s="97"/>
      <c r="K135" s="98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</row>
    <row r="136" spans="1:22" ht="13" x14ac:dyDescent="0.15">
      <c r="A136" s="97"/>
      <c r="B136" s="97"/>
      <c r="C136" s="98"/>
      <c r="D136" s="97"/>
      <c r="E136" s="97"/>
      <c r="F136" s="98"/>
      <c r="G136" s="98"/>
      <c r="H136" s="98"/>
      <c r="I136" s="98"/>
      <c r="J136" s="97"/>
      <c r="K136" s="98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</row>
    <row r="137" spans="1:22" ht="13" x14ac:dyDescent="0.15">
      <c r="A137" s="97"/>
      <c r="B137" s="97"/>
      <c r="C137" s="98"/>
      <c r="D137" s="97"/>
      <c r="E137" s="97"/>
      <c r="F137" s="98"/>
      <c r="G137" s="98"/>
      <c r="H137" s="98"/>
      <c r="I137" s="98"/>
      <c r="J137" s="97"/>
      <c r="K137" s="98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</row>
    <row r="138" spans="1:22" ht="13" x14ac:dyDescent="0.15">
      <c r="A138" s="97"/>
      <c r="B138" s="97"/>
      <c r="C138" s="98"/>
      <c r="D138" s="97"/>
      <c r="E138" s="97"/>
      <c r="F138" s="98"/>
      <c r="G138" s="98"/>
      <c r="H138" s="98"/>
      <c r="I138" s="98"/>
      <c r="J138" s="97"/>
      <c r="K138" s="98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</row>
    <row r="139" spans="1:22" ht="13" x14ac:dyDescent="0.15">
      <c r="A139" s="97"/>
      <c r="B139" s="97"/>
      <c r="C139" s="98"/>
      <c r="D139" s="97"/>
      <c r="E139" s="97"/>
      <c r="F139" s="98"/>
      <c r="G139" s="98"/>
      <c r="H139" s="98"/>
      <c r="I139" s="98"/>
      <c r="J139" s="97"/>
      <c r="K139" s="98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</row>
    <row r="140" spans="1:22" ht="13" x14ac:dyDescent="0.15">
      <c r="A140" s="97"/>
      <c r="B140" s="97"/>
      <c r="C140" s="98"/>
      <c r="D140" s="97"/>
      <c r="E140" s="97"/>
      <c r="F140" s="98"/>
      <c r="G140" s="98"/>
      <c r="H140" s="98"/>
      <c r="I140" s="98"/>
      <c r="J140" s="97"/>
      <c r="K140" s="98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</row>
    <row r="141" spans="1:22" ht="13" x14ac:dyDescent="0.15">
      <c r="A141" s="97"/>
      <c r="B141" s="97"/>
      <c r="C141" s="98"/>
      <c r="D141" s="97"/>
      <c r="E141" s="97"/>
      <c r="F141" s="98"/>
      <c r="G141" s="98"/>
      <c r="H141" s="98"/>
      <c r="I141" s="98"/>
      <c r="J141" s="97"/>
      <c r="K141" s="98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</row>
    <row r="142" spans="1:22" ht="13" x14ac:dyDescent="0.15">
      <c r="A142" s="97"/>
      <c r="B142" s="97"/>
      <c r="C142" s="98"/>
      <c r="D142" s="97"/>
      <c r="E142" s="97"/>
      <c r="F142" s="98"/>
      <c r="G142" s="98"/>
      <c r="H142" s="98"/>
      <c r="I142" s="98"/>
      <c r="J142" s="97"/>
      <c r="K142" s="98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</row>
    <row r="143" spans="1:22" ht="13" x14ac:dyDescent="0.15">
      <c r="A143" s="97"/>
      <c r="B143" s="97"/>
      <c r="C143" s="98"/>
      <c r="D143" s="97"/>
      <c r="E143" s="97"/>
      <c r="F143" s="98"/>
      <c r="G143" s="98"/>
      <c r="H143" s="98"/>
      <c r="I143" s="98"/>
      <c r="J143" s="97"/>
      <c r="K143" s="98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</row>
    <row r="144" spans="1:22" ht="13" x14ac:dyDescent="0.15">
      <c r="A144" s="97"/>
      <c r="B144" s="97"/>
      <c r="C144" s="98"/>
      <c r="D144" s="97"/>
      <c r="E144" s="97"/>
      <c r="F144" s="98"/>
      <c r="G144" s="98"/>
      <c r="H144" s="98"/>
      <c r="I144" s="98"/>
      <c r="J144" s="97"/>
      <c r="K144" s="98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</row>
    <row r="145" spans="1:22" ht="13" x14ac:dyDescent="0.15">
      <c r="A145" s="97"/>
      <c r="B145" s="97"/>
      <c r="C145" s="98"/>
      <c r="D145" s="97"/>
      <c r="E145" s="97"/>
      <c r="F145" s="98"/>
      <c r="G145" s="98"/>
      <c r="H145" s="98"/>
      <c r="I145" s="98"/>
      <c r="J145" s="97"/>
      <c r="K145" s="98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</row>
    <row r="146" spans="1:22" ht="13" x14ac:dyDescent="0.15">
      <c r="A146" s="97"/>
      <c r="B146" s="97"/>
      <c r="C146" s="98"/>
      <c r="D146" s="97"/>
      <c r="E146" s="97"/>
      <c r="F146" s="98"/>
      <c r="G146" s="98"/>
      <c r="H146" s="98"/>
      <c r="I146" s="98"/>
      <c r="J146" s="97"/>
      <c r="K146" s="98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</row>
    <row r="147" spans="1:22" ht="13" x14ac:dyDescent="0.15">
      <c r="A147" s="97"/>
      <c r="B147" s="97"/>
      <c r="C147" s="98"/>
      <c r="D147" s="97"/>
      <c r="E147" s="97"/>
      <c r="F147" s="98"/>
      <c r="G147" s="98"/>
      <c r="H147" s="98"/>
      <c r="I147" s="98"/>
      <c r="J147" s="97"/>
      <c r="K147" s="98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</row>
    <row r="148" spans="1:22" ht="13" x14ac:dyDescent="0.15">
      <c r="A148" s="97"/>
      <c r="B148" s="97"/>
      <c r="C148" s="98"/>
      <c r="D148" s="97"/>
      <c r="E148" s="97"/>
      <c r="F148" s="98"/>
      <c r="G148" s="98"/>
      <c r="H148" s="98"/>
      <c r="I148" s="98"/>
      <c r="J148" s="97"/>
      <c r="K148" s="98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</row>
    <row r="149" spans="1:22" ht="13" x14ac:dyDescent="0.15">
      <c r="A149" s="97"/>
      <c r="B149" s="97"/>
      <c r="C149" s="98"/>
      <c r="D149" s="97"/>
      <c r="E149" s="97"/>
      <c r="F149" s="98"/>
      <c r="G149" s="98"/>
      <c r="H149" s="98"/>
      <c r="I149" s="98"/>
      <c r="J149" s="97"/>
      <c r="K149" s="98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</row>
    <row r="150" spans="1:22" ht="13" x14ac:dyDescent="0.15">
      <c r="A150" s="97"/>
      <c r="B150" s="97"/>
      <c r="C150" s="98"/>
      <c r="D150" s="97"/>
      <c r="E150" s="97"/>
      <c r="F150" s="98"/>
      <c r="G150" s="98"/>
      <c r="H150" s="98"/>
      <c r="I150" s="98"/>
      <c r="J150" s="97"/>
      <c r="K150" s="98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</row>
    <row r="151" spans="1:22" ht="13" x14ac:dyDescent="0.15">
      <c r="A151" s="97"/>
      <c r="B151" s="97"/>
      <c r="C151" s="98"/>
      <c r="D151" s="97"/>
      <c r="E151" s="97"/>
      <c r="F151" s="98"/>
      <c r="G151" s="98"/>
      <c r="H151" s="98"/>
      <c r="I151" s="98"/>
      <c r="J151" s="97"/>
      <c r="K151" s="98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</row>
    <row r="152" spans="1:22" ht="13" x14ac:dyDescent="0.15">
      <c r="A152" s="97"/>
      <c r="B152" s="97"/>
      <c r="C152" s="98"/>
      <c r="D152" s="97"/>
      <c r="E152" s="97"/>
      <c r="F152" s="98"/>
      <c r="G152" s="98"/>
      <c r="H152" s="98"/>
      <c r="I152" s="98"/>
      <c r="J152" s="97"/>
      <c r="K152" s="98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</row>
    <row r="153" spans="1:22" ht="13" x14ac:dyDescent="0.15">
      <c r="A153" s="97"/>
      <c r="B153" s="97"/>
      <c r="C153" s="98"/>
      <c r="D153" s="97"/>
      <c r="E153" s="97"/>
      <c r="F153" s="98"/>
      <c r="G153" s="98"/>
      <c r="H153" s="98"/>
      <c r="I153" s="98"/>
      <c r="J153" s="97"/>
      <c r="K153" s="98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</row>
    <row r="154" spans="1:22" ht="13" x14ac:dyDescent="0.15">
      <c r="A154" s="97"/>
      <c r="B154" s="97"/>
      <c r="C154" s="98"/>
      <c r="D154" s="97"/>
      <c r="E154" s="97"/>
      <c r="F154" s="98"/>
      <c r="G154" s="98"/>
      <c r="H154" s="98"/>
      <c r="I154" s="98"/>
      <c r="J154" s="97"/>
      <c r="K154" s="98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</row>
    <row r="155" spans="1:22" ht="13" x14ac:dyDescent="0.15">
      <c r="A155" s="97"/>
      <c r="B155" s="97"/>
      <c r="C155" s="98"/>
      <c r="D155" s="97"/>
      <c r="E155" s="97"/>
      <c r="F155" s="98"/>
      <c r="G155" s="98"/>
      <c r="H155" s="98"/>
      <c r="I155" s="98"/>
      <c r="J155" s="97"/>
      <c r="K155" s="98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</row>
    <row r="156" spans="1:22" ht="13" x14ac:dyDescent="0.15">
      <c r="A156" s="97"/>
      <c r="B156" s="97"/>
      <c r="C156" s="98"/>
      <c r="D156" s="97"/>
      <c r="E156" s="97"/>
      <c r="F156" s="98"/>
      <c r="G156" s="98"/>
      <c r="H156" s="98"/>
      <c r="I156" s="98"/>
      <c r="J156" s="97"/>
      <c r="K156" s="98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</row>
    <row r="157" spans="1:22" ht="13" x14ac:dyDescent="0.15">
      <c r="A157" s="97"/>
      <c r="B157" s="97"/>
      <c r="C157" s="98"/>
      <c r="D157" s="97"/>
      <c r="E157" s="97"/>
      <c r="F157" s="98"/>
      <c r="G157" s="98"/>
      <c r="H157" s="98"/>
      <c r="I157" s="98"/>
      <c r="J157" s="97"/>
      <c r="K157" s="98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</row>
    <row r="158" spans="1:22" ht="13" x14ac:dyDescent="0.15">
      <c r="A158" s="97"/>
      <c r="B158" s="97"/>
      <c r="C158" s="98"/>
      <c r="D158" s="97"/>
      <c r="E158" s="97"/>
      <c r="F158" s="98"/>
      <c r="G158" s="98"/>
      <c r="H158" s="98"/>
      <c r="I158" s="98"/>
      <c r="J158" s="97"/>
      <c r="K158" s="98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</row>
    <row r="159" spans="1:22" ht="13" x14ac:dyDescent="0.15">
      <c r="A159" s="97"/>
      <c r="B159" s="97"/>
      <c r="C159" s="98"/>
      <c r="D159" s="97"/>
      <c r="E159" s="97"/>
      <c r="F159" s="98"/>
      <c r="G159" s="98"/>
      <c r="H159" s="98"/>
      <c r="I159" s="98"/>
      <c r="J159" s="97"/>
      <c r="K159" s="98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</row>
    <row r="160" spans="1:22" ht="13" x14ac:dyDescent="0.15">
      <c r="A160" s="97"/>
      <c r="B160" s="97"/>
      <c r="C160" s="98"/>
      <c r="D160" s="97"/>
      <c r="E160" s="97"/>
      <c r="F160" s="98"/>
      <c r="G160" s="98"/>
      <c r="H160" s="98"/>
      <c r="I160" s="98"/>
      <c r="J160" s="97"/>
      <c r="K160" s="98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</row>
    <row r="161" spans="1:22" ht="13" x14ac:dyDescent="0.15">
      <c r="A161" s="97"/>
      <c r="B161" s="97"/>
      <c r="C161" s="98"/>
      <c r="D161" s="97"/>
      <c r="E161" s="97"/>
      <c r="F161" s="98"/>
      <c r="G161" s="98"/>
      <c r="H161" s="98"/>
      <c r="I161" s="98"/>
      <c r="J161" s="97"/>
      <c r="K161" s="98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</row>
    <row r="162" spans="1:22" ht="13" x14ac:dyDescent="0.15">
      <c r="A162" s="97"/>
      <c r="B162" s="97"/>
      <c r="C162" s="98"/>
      <c r="D162" s="97"/>
      <c r="E162" s="97"/>
      <c r="F162" s="98"/>
      <c r="G162" s="98"/>
      <c r="H162" s="98"/>
      <c r="I162" s="98"/>
      <c r="J162" s="97"/>
      <c r="K162" s="98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</row>
    <row r="163" spans="1:22" ht="13" x14ac:dyDescent="0.15">
      <c r="A163" s="97"/>
      <c r="B163" s="97"/>
      <c r="C163" s="98"/>
      <c r="D163" s="97"/>
      <c r="E163" s="97"/>
      <c r="F163" s="98"/>
      <c r="G163" s="98"/>
      <c r="H163" s="98"/>
      <c r="I163" s="98"/>
      <c r="J163" s="97"/>
      <c r="K163" s="98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</row>
    <row r="164" spans="1:22" ht="13" x14ac:dyDescent="0.15">
      <c r="A164" s="97"/>
      <c r="B164" s="97"/>
      <c r="C164" s="98"/>
      <c r="D164" s="97"/>
      <c r="E164" s="97"/>
      <c r="F164" s="98"/>
      <c r="G164" s="98"/>
      <c r="H164" s="98"/>
      <c r="I164" s="98"/>
      <c r="J164" s="97"/>
      <c r="K164" s="98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</row>
    <row r="165" spans="1:22" ht="13" x14ac:dyDescent="0.15">
      <c r="A165" s="97"/>
      <c r="B165" s="97"/>
      <c r="C165" s="98"/>
      <c r="D165" s="97"/>
      <c r="E165" s="97"/>
      <c r="F165" s="98"/>
      <c r="G165" s="98"/>
      <c r="H165" s="98"/>
      <c r="I165" s="98"/>
      <c r="J165" s="97"/>
      <c r="K165" s="98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</row>
    <row r="166" spans="1:22" ht="13" x14ac:dyDescent="0.15">
      <c r="A166" s="97"/>
      <c r="B166" s="97"/>
      <c r="C166" s="98"/>
      <c r="D166" s="97"/>
      <c r="E166" s="97"/>
      <c r="F166" s="98"/>
      <c r="G166" s="98"/>
      <c r="H166" s="98"/>
      <c r="I166" s="98"/>
      <c r="J166" s="97"/>
      <c r="K166" s="98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</row>
    <row r="167" spans="1:22" ht="13" x14ac:dyDescent="0.15">
      <c r="A167" s="97"/>
      <c r="B167" s="97"/>
      <c r="C167" s="98"/>
      <c r="D167" s="97"/>
      <c r="E167" s="97"/>
      <c r="F167" s="98"/>
      <c r="G167" s="98"/>
      <c r="H167" s="98"/>
      <c r="I167" s="98"/>
      <c r="J167" s="97"/>
      <c r="K167" s="98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</row>
    <row r="168" spans="1:22" ht="13" x14ac:dyDescent="0.15">
      <c r="A168" s="97"/>
      <c r="B168" s="97"/>
      <c r="C168" s="98"/>
      <c r="D168" s="97"/>
      <c r="E168" s="97"/>
      <c r="F168" s="98"/>
      <c r="G168" s="98"/>
      <c r="H168" s="98"/>
      <c r="I168" s="98"/>
      <c r="J168" s="97"/>
      <c r="K168" s="98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</row>
    <row r="169" spans="1:22" ht="13" x14ac:dyDescent="0.15">
      <c r="A169" s="97"/>
      <c r="B169" s="97"/>
      <c r="C169" s="98"/>
      <c r="D169" s="97"/>
      <c r="E169" s="97"/>
      <c r="F169" s="98"/>
      <c r="G169" s="98"/>
      <c r="H169" s="98"/>
      <c r="I169" s="98"/>
      <c r="J169" s="97"/>
      <c r="K169" s="98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</row>
    <row r="170" spans="1:22" ht="13" x14ac:dyDescent="0.15">
      <c r="A170" s="97"/>
      <c r="B170" s="97"/>
      <c r="C170" s="98"/>
      <c r="D170" s="97"/>
      <c r="E170" s="97"/>
      <c r="F170" s="98"/>
      <c r="G170" s="98"/>
      <c r="H170" s="98"/>
      <c r="I170" s="98"/>
      <c r="J170" s="97"/>
      <c r="K170" s="98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</row>
    <row r="171" spans="1:22" ht="13" x14ac:dyDescent="0.15">
      <c r="A171" s="97"/>
      <c r="B171" s="97"/>
      <c r="C171" s="98"/>
      <c r="D171" s="97"/>
      <c r="E171" s="97"/>
      <c r="F171" s="98"/>
      <c r="G171" s="98"/>
      <c r="H171" s="98"/>
      <c r="I171" s="98"/>
      <c r="J171" s="97"/>
      <c r="K171" s="98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</row>
    <row r="172" spans="1:22" ht="13" x14ac:dyDescent="0.15">
      <c r="A172" s="97"/>
      <c r="B172" s="97"/>
      <c r="C172" s="98"/>
      <c r="D172" s="97"/>
      <c r="E172" s="97"/>
      <c r="F172" s="98"/>
      <c r="G172" s="98"/>
      <c r="H172" s="98"/>
      <c r="I172" s="98"/>
      <c r="J172" s="97"/>
      <c r="K172" s="98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</row>
    <row r="173" spans="1:22" ht="13" x14ac:dyDescent="0.15">
      <c r="A173" s="97"/>
      <c r="B173" s="97"/>
      <c r="C173" s="98"/>
      <c r="D173" s="97"/>
      <c r="E173" s="97"/>
      <c r="F173" s="98"/>
      <c r="G173" s="98"/>
      <c r="H173" s="98"/>
      <c r="I173" s="98"/>
      <c r="J173" s="97"/>
      <c r="K173" s="98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</row>
    <row r="174" spans="1:22" ht="13" x14ac:dyDescent="0.15">
      <c r="A174" s="97"/>
      <c r="B174" s="97"/>
      <c r="C174" s="98"/>
      <c r="D174" s="97"/>
      <c r="E174" s="97"/>
      <c r="F174" s="98"/>
      <c r="G174" s="98"/>
      <c r="H174" s="98"/>
      <c r="I174" s="98"/>
      <c r="J174" s="97"/>
      <c r="K174" s="98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</row>
    <row r="175" spans="1:22" ht="13" x14ac:dyDescent="0.15">
      <c r="A175" s="97"/>
      <c r="B175" s="97"/>
      <c r="C175" s="98"/>
      <c r="D175" s="97"/>
      <c r="E175" s="97"/>
      <c r="F175" s="98"/>
      <c r="G175" s="98"/>
      <c r="H175" s="98"/>
      <c r="I175" s="98"/>
      <c r="J175" s="97"/>
      <c r="K175" s="98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</row>
    <row r="176" spans="1:22" ht="13" x14ac:dyDescent="0.15">
      <c r="A176" s="97"/>
      <c r="B176" s="97"/>
      <c r="C176" s="98"/>
      <c r="D176" s="97"/>
      <c r="E176" s="97"/>
      <c r="F176" s="98"/>
      <c r="G176" s="98"/>
      <c r="H176" s="98"/>
      <c r="I176" s="98"/>
      <c r="J176" s="97"/>
      <c r="K176" s="98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</row>
    <row r="177" spans="1:22" ht="13" x14ac:dyDescent="0.15">
      <c r="A177" s="97"/>
      <c r="B177" s="97"/>
      <c r="C177" s="98"/>
      <c r="D177" s="97"/>
      <c r="E177" s="97"/>
      <c r="F177" s="98"/>
      <c r="G177" s="98"/>
      <c r="H177" s="98"/>
      <c r="I177" s="98"/>
      <c r="J177" s="97"/>
      <c r="K177" s="98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</row>
    <row r="178" spans="1:22" ht="13" x14ac:dyDescent="0.15">
      <c r="A178" s="97"/>
      <c r="B178" s="97"/>
      <c r="C178" s="98"/>
      <c r="D178" s="97"/>
      <c r="E178" s="97"/>
      <c r="F178" s="98"/>
      <c r="G178" s="98"/>
      <c r="H178" s="98"/>
      <c r="I178" s="98"/>
      <c r="J178" s="97"/>
      <c r="K178" s="98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</row>
    <row r="179" spans="1:22" ht="13" x14ac:dyDescent="0.15">
      <c r="A179" s="97"/>
      <c r="B179" s="97"/>
      <c r="C179" s="98"/>
      <c r="D179" s="97"/>
      <c r="E179" s="97"/>
      <c r="F179" s="98"/>
      <c r="G179" s="98"/>
      <c r="H179" s="98"/>
      <c r="I179" s="98"/>
      <c r="J179" s="97"/>
      <c r="K179" s="98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</row>
    <row r="180" spans="1:22" ht="13" x14ac:dyDescent="0.15">
      <c r="A180" s="97"/>
      <c r="B180" s="97"/>
      <c r="C180" s="98"/>
      <c r="D180" s="97"/>
      <c r="E180" s="97"/>
      <c r="F180" s="98"/>
      <c r="G180" s="98"/>
      <c r="H180" s="98"/>
      <c r="I180" s="98"/>
      <c r="J180" s="97"/>
      <c r="K180" s="98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</row>
    <row r="181" spans="1:22" ht="13" x14ac:dyDescent="0.15">
      <c r="A181" s="97"/>
      <c r="B181" s="97"/>
      <c r="C181" s="98"/>
      <c r="D181" s="97"/>
      <c r="E181" s="97"/>
      <c r="F181" s="98"/>
      <c r="G181" s="98"/>
      <c r="H181" s="98"/>
      <c r="I181" s="98"/>
      <c r="J181" s="97"/>
      <c r="K181" s="98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</row>
    <row r="182" spans="1:22" ht="13" x14ac:dyDescent="0.15">
      <c r="A182" s="97"/>
      <c r="B182" s="97"/>
      <c r="C182" s="98"/>
      <c r="D182" s="97"/>
      <c r="E182" s="97"/>
      <c r="F182" s="98"/>
      <c r="G182" s="98"/>
      <c r="H182" s="98"/>
      <c r="I182" s="98"/>
      <c r="J182" s="97"/>
      <c r="K182" s="98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</row>
    <row r="183" spans="1:22" ht="13" x14ac:dyDescent="0.15">
      <c r="A183" s="97"/>
      <c r="B183" s="97"/>
      <c r="C183" s="98"/>
      <c r="D183" s="97"/>
      <c r="E183" s="97"/>
      <c r="F183" s="98"/>
      <c r="G183" s="98"/>
      <c r="H183" s="98"/>
      <c r="I183" s="98"/>
      <c r="J183" s="97"/>
      <c r="K183" s="98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</row>
    <row r="184" spans="1:22" ht="13" x14ac:dyDescent="0.15">
      <c r="A184" s="97"/>
      <c r="B184" s="97"/>
      <c r="C184" s="98"/>
      <c r="D184" s="97"/>
      <c r="E184" s="97"/>
      <c r="F184" s="98"/>
      <c r="G184" s="98"/>
      <c r="H184" s="98"/>
      <c r="I184" s="98"/>
      <c r="J184" s="97"/>
      <c r="K184" s="98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</row>
    <row r="185" spans="1:22" ht="13" x14ac:dyDescent="0.15">
      <c r="A185" s="97"/>
      <c r="B185" s="97"/>
      <c r="C185" s="98"/>
      <c r="D185" s="97"/>
      <c r="E185" s="97"/>
      <c r="F185" s="98"/>
      <c r="G185" s="98"/>
      <c r="H185" s="98"/>
      <c r="I185" s="98"/>
      <c r="J185" s="97"/>
      <c r="K185" s="98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</row>
    <row r="186" spans="1:22" ht="13" x14ac:dyDescent="0.15">
      <c r="A186" s="97"/>
      <c r="B186" s="97"/>
      <c r="C186" s="98"/>
      <c r="D186" s="97"/>
      <c r="E186" s="97"/>
      <c r="F186" s="98"/>
      <c r="G186" s="98"/>
      <c r="H186" s="98"/>
      <c r="I186" s="98"/>
      <c r="J186" s="97"/>
      <c r="K186" s="98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</row>
    <row r="187" spans="1:22" ht="13" x14ac:dyDescent="0.15">
      <c r="A187" s="97"/>
      <c r="B187" s="97"/>
      <c r="C187" s="98"/>
      <c r="D187" s="97"/>
      <c r="E187" s="97"/>
      <c r="F187" s="98"/>
      <c r="G187" s="98"/>
      <c r="H187" s="98"/>
      <c r="I187" s="98"/>
      <c r="J187" s="97"/>
      <c r="K187" s="98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</row>
    <row r="188" spans="1:22" ht="13" x14ac:dyDescent="0.15">
      <c r="A188" s="97"/>
      <c r="B188" s="97"/>
      <c r="C188" s="98"/>
      <c r="D188" s="97"/>
      <c r="E188" s="97"/>
      <c r="F188" s="98"/>
      <c r="G188" s="98"/>
      <c r="H188" s="98"/>
      <c r="I188" s="98"/>
      <c r="J188" s="97"/>
      <c r="K188" s="98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</row>
    <row r="189" spans="1:22" ht="13" x14ac:dyDescent="0.15">
      <c r="A189" s="97"/>
      <c r="B189" s="97"/>
      <c r="C189" s="98"/>
      <c r="D189" s="97"/>
      <c r="E189" s="97"/>
      <c r="F189" s="98"/>
      <c r="G189" s="98"/>
      <c r="H189" s="98"/>
      <c r="I189" s="98"/>
      <c r="J189" s="97"/>
      <c r="K189" s="98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</row>
    <row r="190" spans="1:22" ht="13" x14ac:dyDescent="0.15">
      <c r="A190" s="97"/>
      <c r="B190" s="97"/>
      <c r="C190" s="98"/>
      <c r="D190" s="97"/>
      <c r="E190" s="97"/>
      <c r="F190" s="98"/>
      <c r="G190" s="98"/>
      <c r="H190" s="98"/>
      <c r="I190" s="98"/>
      <c r="J190" s="97"/>
      <c r="K190" s="98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</row>
    <row r="191" spans="1:22" ht="13" x14ac:dyDescent="0.15">
      <c r="A191" s="97"/>
      <c r="B191" s="97"/>
      <c r="C191" s="98"/>
      <c r="D191" s="97"/>
      <c r="E191" s="97"/>
      <c r="F191" s="98"/>
      <c r="G191" s="98"/>
      <c r="H191" s="98"/>
      <c r="I191" s="98"/>
      <c r="J191" s="97"/>
      <c r="K191" s="98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</row>
    <row r="192" spans="1:22" ht="13" x14ac:dyDescent="0.15">
      <c r="A192" s="97"/>
      <c r="B192" s="97"/>
      <c r="C192" s="98"/>
      <c r="D192" s="97"/>
      <c r="E192" s="97"/>
      <c r="F192" s="98"/>
      <c r="G192" s="98"/>
      <c r="H192" s="98"/>
      <c r="I192" s="98"/>
      <c r="J192" s="97"/>
      <c r="K192" s="98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</row>
    <row r="193" spans="1:22" ht="13" x14ac:dyDescent="0.15">
      <c r="A193" s="97"/>
      <c r="B193" s="97"/>
      <c r="C193" s="98"/>
      <c r="D193" s="97"/>
      <c r="E193" s="97"/>
      <c r="F193" s="98"/>
      <c r="G193" s="98"/>
      <c r="H193" s="98"/>
      <c r="I193" s="98"/>
      <c r="J193" s="97"/>
      <c r="K193" s="98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</row>
    <row r="194" spans="1:22" ht="13" x14ac:dyDescent="0.15">
      <c r="A194" s="97"/>
      <c r="B194" s="97"/>
      <c r="C194" s="98"/>
      <c r="D194" s="97"/>
      <c r="E194" s="97"/>
      <c r="F194" s="98"/>
      <c r="G194" s="98"/>
      <c r="H194" s="98"/>
      <c r="I194" s="98"/>
      <c r="J194" s="97"/>
      <c r="K194" s="98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</row>
    <row r="195" spans="1:22" ht="13" x14ac:dyDescent="0.15">
      <c r="A195" s="97"/>
      <c r="B195" s="97"/>
      <c r="C195" s="98"/>
      <c r="D195" s="97"/>
      <c r="E195" s="97"/>
      <c r="F195" s="98"/>
      <c r="G195" s="98"/>
      <c r="H195" s="98"/>
      <c r="I195" s="98"/>
      <c r="J195" s="97"/>
      <c r="K195" s="98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</row>
    <row r="196" spans="1:22" ht="13" x14ac:dyDescent="0.15">
      <c r="A196" s="97"/>
      <c r="B196" s="97"/>
      <c r="C196" s="98"/>
      <c r="D196" s="97"/>
      <c r="E196" s="97"/>
      <c r="F196" s="98"/>
      <c r="G196" s="98"/>
      <c r="H196" s="98"/>
      <c r="I196" s="98"/>
      <c r="J196" s="97"/>
      <c r="K196" s="98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</row>
    <row r="197" spans="1:22" ht="13" x14ac:dyDescent="0.15">
      <c r="A197" s="97"/>
      <c r="B197" s="97"/>
      <c r="C197" s="98"/>
      <c r="D197" s="97"/>
      <c r="E197" s="97"/>
      <c r="F197" s="98"/>
      <c r="G197" s="98"/>
      <c r="H197" s="98"/>
      <c r="I197" s="98"/>
      <c r="J197" s="97"/>
      <c r="K197" s="98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</row>
    <row r="198" spans="1:22" ht="13" x14ac:dyDescent="0.15">
      <c r="A198" s="97"/>
      <c r="B198" s="97"/>
      <c r="C198" s="98"/>
      <c r="D198" s="97"/>
      <c r="E198" s="97"/>
      <c r="F198" s="98"/>
      <c r="G198" s="98"/>
      <c r="H198" s="98"/>
      <c r="I198" s="98"/>
      <c r="J198" s="97"/>
      <c r="K198" s="98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</row>
    <row r="199" spans="1:22" ht="13" x14ac:dyDescent="0.15">
      <c r="A199" s="97"/>
      <c r="B199" s="97"/>
      <c r="C199" s="98"/>
      <c r="D199" s="97"/>
      <c r="E199" s="97"/>
      <c r="F199" s="98"/>
      <c r="G199" s="98"/>
      <c r="H199" s="98"/>
      <c r="I199" s="98"/>
      <c r="J199" s="97"/>
      <c r="K199" s="98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</row>
    <row r="200" spans="1:22" ht="13" x14ac:dyDescent="0.15">
      <c r="A200" s="97"/>
      <c r="B200" s="97"/>
      <c r="C200" s="98"/>
      <c r="D200" s="97"/>
      <c r="E200" s="97"/>
      <c r="F200" s="98"/>
      <c r="G200" s="98"/>
      <c r="H200" s="98"/>
      <c r="I200" s="98"/>
      <c r="J200" s="97"/>
      <c r="K200" s="98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</row>
    <row r="201" spans="1:22" ht="13" x14ac:dyDescent="0.15">
      <c r="A201" s="97"/>
      <c r="B201" s="97"/>
      <c r="C201" s="98"/>
      <c r="D201" s="97"/>
      <c r="E201" s="97"/>
      <c r="F201" s="98"/>
      <c r="G201" s="98"/>
      <c r="H201" s="98"/>
      <c r="I201" s="98"/>
      <c r="J201" s="97"/>
      <c r="K201" s="98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</row>
    <row r="202" spans="1:22" ht="13" x14ac:dyDescent="0.15">
      <c r="A202" s="97"/>
      <c r="B202" s="97"/>
      <c r="C202" s="98"/>
      <c r="D202" s="97"/>
      <c r="E202" s="97"/>
      <c r="F202" s="98"/>
      <c r="G202" s="98"/>
      <c r="H202" s="98"/>
      <c r="I202" s="98"/>
      <c r="J202" s="97"/>
      <c r="K202" s="98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</row>
    <row r="203" spans="1:22" ht="13" x14ac:dyDescent="0.15">
      <c r="A203" s="97"/>
      <c r="B203" s="97"/>
      <c r="C203" s="98"/>
      <c r="D203" s="97"/>
      <c r="E203" s="97"/>
      <c r="F203" s="98"/>
      <c r="G203" s="98"/>
      <c r="H203" s="98"/>
      <c r="I203" s="98"/>
      <c r="J203" s="97"/>
      <c r="K203" s="98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</row>
    <row r="204" spans="1:22" ht="13" x14ac:dyDescent="0.15">
      <c r="A204" s="97"/>
      <c r="B204" s="97"/>
      <c r="C204" s="98"/>
      <c r="D204" s="97"/>
      <c r="E204" s="97"/>
      <c r="F204" s="98"/>
      <c r="G204" s="98"/>
      <c r="H204" s="98"/>
      <c r="I204" s="98"/>
      <c r="J204" s="97"/>
      <c r="K204" s="98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</row>
    <row r="205" spans="1:22" ht="13" x14ac:dyDescent="0.15">
      <c r="A205" s="97"/>
      <c r="B205" s="97"/>
      <c r="C205" s="98"/>
      <c r="D205" s="97"/>
      <c r="E205" s="97"/>
      <c r="F205" s="98"/>
      <c r="G205" s="98"/>
      <c r="H205" s="98"/>
      <c r="I205" s="98"/>
      <c r="J205" s="97"/>
      <c r="K205" s="98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</row>
    <row r="206" spans="1:22" ht="13" x14ac:dyDescent="0.15">
      <c r="A206" s="97"/>
      <c r="B206" s="97"/>
      <c r="C206" s="98"/>
      <c r="D206" s="97"/>
      <c r="E206" s="97"/>
      <c r="F206" s="98"/>
      <c r="G206" s="98"/>
      <c r="H206" s="98"/>
      <c r="I206" s="98"/>
      <c r="J206" s="97"/>
      <c r="K206" s="98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</row>
    <row r="207" spans="1:22" ht="13" x14ac:dyDescent="0.15">
      <c r="A207" s="97"/>
      <c r="B207" s="97"/>
      <c r="C207" s="98"/>
      <c r="D207" s="97"/>
      <c r="E207" s="97"/>
      <c r="F207" s="98"/>
      <c r="G207" s="98"/>
      <c r="H207" s="98"/>
      <c r="I207" s="98"/>
      <c r="J207" s="97"/>
      <c r="K207" s="98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</row>
    <row r="208" spans="1:22" ht="13" x14ac:dyDescent="0.15">
      <c r="A208" s="97"/>
      <c r="B208" s="97"/>
      <c r="C208" s="98"/>
      <c r="D208" s="97"/>
      <c r="E208" s="97"/>
      <c r="F208" s="98"/>
      <c r="G208" s="98"/>
      <c r="H208" s="98"/>
      <c r="I208" s="98"/>
      <c r="J208" s="97"/>
      <c r="K208" s="98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</row>
    <row r="209" spans="1:22" ht="13" x14ac:dyDescent="0.15">
      <c r="A209" s="97"/>
      <c r="B209" s="97"/>
      <c r="C209" s="98"/>
      <c r="D209" s="97"/>
      <c r="E209" s="97"/>
      <c r="F209" s="98"/>
      <c r="G209" s="98"/>
      <c r="H209" s="98"/>
      <c r="I209" s="98"/>
      <c r="J209" s="97"/>
      <c r="K209" s="98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</row>
    <row r="210" spans="1:22" ht="13" x14ac:dyDescent="0.15">
      <c r="A210" s="97"/>
      <c r="B210" s="97"/>
      <c r="C210" s="98"/>
      <c r="D210" s="97"/>
      <c r="E210" s="97"/>
      <c r="F210" s="98"/>
      <c r="G210" s="98"/>
      <c r="H210" s="98"/>
      <c r="I210" s="98"/>
      <c r="J210" s="97"/>
      <c r="K210" s="98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</row>
    <row r="211" spans="1:22" ht="13" x14ac:dyDescent="0.15">
      <c r="A211" s="97"/>
      <c r="B211" s="97"/>
      <c r="C211" s="98"/>
      <c r="D211" s="97"/>
      <c r="E211" s="97"/>
      <c r="F211" s="98"/>
      <c r="G211" s="98"/>
      <c r="H211" s="98"/>
      <c r="I211" s="98"/>
      <c r="J211" s="97"/>
      <c r="K211" s="98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</row>
    <row r="212" spans="1:22" ht="13" x14ac:dyDescent="0.15">
      <c r="A212" s="97"/>
      <c r="B212" s="97"/>
      <c r="C212" s="98"/>
      <c r="D212" s="97"/>
      <c r="E212" s="97"/>
      <c r="F212" s="98"/>
      <c r="G212" s="98"/>
      <c r="H212" s="98"/>
      <c r="I212" s="98"/>
      <c r="J212" s="97"/>
      <c r="K212" s="98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</row>
    <row r="213" spans="1:22" ht="13" x14ac:dyDescent="0.15">
      <c r="A213" s="97"/>
      <c r="B213" s="97"/>
      <c r="C213" s="98"/>
      <c r="D213" s="97"/>
      <c r="E213" s="97"/>
      <c r="F213" s="98"/>
      <c r="G213" s="98"/>
      <c r="H213" s="98"/>
      <c r="I213" s="98"/>
      <c r="J213" s="97"/>
      <c r="K213" s="98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</row>
    <row r="214" spans="1:22" ht="13" x14ac:dyDescent="0.15">
      <c r="A214" s="97"/>
      <c r="B214" s="97"/>
      <c r="C214" s="98"/>
      <c r="D214" s="97"/>
      <c r="E214" s="97"/>
      <c r="F214" s="98"/>
      <c r="G214" s="98"/>
      <c r="H214" s="98"/>
      <c r="I214" s="98"/>
      <c r="J214" s="97"/>
      <c r="K214" s="98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</row>
    <row r="215" spans="1:22" ht="13" x14ac:dyDescent="0.15">
      <c r="A215" s="97"/>
      <c r="B215" s="97"/>
      <c r="C215" s="98"/>
      <c r="D215" s="97"/>
      <c r="E215" s="97"/>
      <c r="F215" s="98"/>
      <c r="G215" s="98"/>
      <c r="H215" s="98"/>
      <c r="I215" s="98"/>
      <c r="J215" s="97"/>
      <c r="K215" s="98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</row>
    <row r="216" spans="1:22" ht="13" x14ac:dyDescent="0.15">
      <c r="A216" s="97"/>
      <c r="B216" s="97"/>
      <c r="C216" s="98"/>
      <c r="D216" s="97"/>
      <c r="E216" s="97"/>
      <c r="F216" s="98"/>
      <c r="G216" s="98"/>
      <c r="H216" s="98"/>
      <c r="I216" s="98"/>
      <c r="J216" s="97"/>
      <c r="K216" s="98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</row>
    <row r="217" spans="1:22" ht="13" x14ac:dyDescent="0.15">
      <c r="A217" s="97"/>
      <c r="B217" s="97"/>
      <c r="C217" s="98"/>
      <c r="D217" s="97"/>
      <c r="E217" s="97"/>
      <c r="F217" s="98"/>
      <c r="G217" s="98"/>
      <c r="H217" s="98"/>
      <c r="I217" s="98"/>
      <c r="J217" s="97"/>
      <c r="K217" s="98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</row>
    <row r="218" spans="1:22" ht="13" x14ac:dyDescent="0.15">
      <c r="A218" s="97"/>
      <c r="B218" s="97"/>
      <c r="C218" s="98"/>
      <c r="D218" s="97"/>
      <c r="E218" s="97"/>
      <c r="F218" s="98"/>
      <c r="G218" s="98"/>
      <c r="H218" s="98"/>
      <c r="I218" s="98"/>
      <c r="J218" s="97"/>
      <c r="K218" s="98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</row>
    <row r="219" spans="1:22" ht="13" x14ac:dyDescent="0.15">
      <c r="A219" s="97"/>
      <c r="B219" s="97"/>
      <c r="C219" s="98"/>
      <c r="D219" s="97"/>
      <c r="E219" s="97"/>
      <c r="F219" s="98"/>
      <c r="G219" s="98"/>
      <c r="H219" s="98"/>
      <c r="I219" s="98"/>
      <c r="J219" s="97"/>
      <c r="K219" s="98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</row>
    <row r="220" spans="1:22" ht="13" x14ac:dyDescent="0.15">
      <c r="A220" s="97"/>
      <c r="B220" s="97"/>
      <c r="C220" s="98"/>
      <c r="D220" s="97"/>
      <c r="E220" s="97"/>
      <c r="F220" s="98"/>
      <c r="G220" s="98"/>
      <c r="H220" s="98"/>
      <c r="I220" s="98"/>
      <c r="J220" s="97"/>
      <c r="K220" s="98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</row>
    <row r="221" spans="1:22" ht="13" x14ac:dyDescent="0.15">
      <c r="A221" s="97"/>
      <c r="B221" s="97"/>
      <c r="C221" s="98"/>
      <c r="D221" s="97"/>
      <c r="E221" s="97"/>
      <c r="F221" s="98"/>
      <c r="G221" s="98"/>
      <c r="H221" s="98"/>
      <c r="I221" s="98"/>
      <c r="J221" s="97"/>
      <c r="K221" s="98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</row>
    <row r="222" spans="1:22" ht="13" x14ac:dyDescent="0.15">
      <c r="A222" s="97"/>
      <c r="B222" s="97"/>
      <c r="C222" s="98"/>
      <c r="D222" s="97"/>
      <c r="E222" s="97"/>
      <c r="F222" s="98"/>
      <c r="G222" s="98"/>
      <c r="H222" s="98"/>
      <c r="I222" s="98"/>
      <c r="J222" s="97"/>
      <c r="K222" s="98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</row>
    <row r="223" spans="1:22" ht="13" x14ac:dyDescent="0.15">
      <c r="A223" s="97"/>
      <c r="B223" s="97"/>
      <c r="C223" s="98"/>
      <c r="D223" s="97"/>
      <c r="E223" s="97"/>
      <c r="F223" s="98"/>
      <c r="G223" s="98"/>
      <c r="H223" s="98"/>
      <c r="I223" s="98"/>
      <c r="J223" s="97"/>
      <c r="K223" s="98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</row>
    <row r="224" spans="1:22" ht="13" x14ac:dyDescent="0.15">
      <c r="A224" s="97"/>
      <c r="B224" s="97"/>
      <c r="C224" s="98"/>
      <c r="D224" s="97"/>
      <c r="E224" s="97"/>
      <c r="F224" s="98"/>
      <c r="G224" s="98"/>
      <c r="H224" s="98"/>
      <c r="I224" s="98"/>
      <c r="J224" s="97"/>
      <c r="K224" s="98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</row>
    <row r="225" spans="1:22" ht="13" x14ac:dyDescent="0.15">
      <c r="A225" s="97"/>
      <c r="B225" s="97"/>
      <c r="C225" s="98"/>
      <c r="D225" s="97"/>
      <c r="E225" s="97"/>
      <c r="F225" s="98"/>
      <c r="G225" s="98"/>
      <c r="H225" s="98"/>
      <c r="I225" s="98"/>
      <c r="J225" s="97"/>
      <c r="K225" s="98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</row>
    <row r="226" spans="1:22" ht="13" x14ac:dyDescent="0.15">
      <c r="A226" s="97"/>
      <c r="B226" s="97"/>
      <c r="C226" s="98"/>
      <c r="D226" s="97"/>
      <c r="E226" s="97"/>
      <c r="F226" s="98"/>
      <c r="G226" s="98"/>
      <c r="H226" s="98"/>
      <c r="I226" s="98"/>
      <c r="J226" s="97"/>
      <c r="K226" s="98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</row>
    <row r="227" spans="1:22" ht="13" x14ac:dyDescent="0.15">
      <c r="A227" s="97"/>
      <c r="B227" s="97"/>
      <c r="C227" s="98"/>
      <c r="D227" s="97"/>
      <c r="E227" s="97"/>
      <c r="F227" s="98"/>
      <c r="G227" s="98"/>
      <c r="H227" s="98"/>
      <c r="I227" s="98"/>
      <c r="J227" s="97"/>
      <c r="K227" s="98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</row>
    <row r="228" spans="1:22" ht="13" x14ac:dyDescent="0.15">
      <c r="A228" s="97"/>
      <c r="B228" s="97"/>
      <c r="C228" s="98"/>
      <c r="D228" s="97"/>
      <c r="E228" s="97"/>
      <c r="F228" s="98"/>
      <c r="G228" s="98"/>
      <c r="H228" s="98"/>
      <c r="I228" s="98"/>
      <c r="J228" s="97"/>
      <c r="K228" s="98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</row>
    <row r="229" spans="1:22" ht="13" x14ac:dyDescent="0.15">
      <c r="A229" s="97"/>
      <c r="B229" s="97"/>
      <c r="C229" s="98"/>
      <c r="D229" s="97"/>
      <c r="E229" s="97"/>
      <c r="F229" s="98"/>
      <c r="G229" s="98"/>
      <c r="H229" s="98"/>
      <c r="I229" s="98"/>
      <c r="J229" s="97"/>
      <c r="K229" s="98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</row>
    <row r="230" spans="1:22" ht="13" x14ac:dyDescent="0.15">
      <c r="A230" s="97"/>
      <c r="B230" s="97"/>
      <c r="C230" s="98"/>
      <c r="D230" s="97"/>
      <c r="E230" s="97"/>
      <c r="F230" s="98"/>
      <c r="G230" s="98"/>
      <c r="H230" s="98"/>
      <c r="I230" s="98"/>
      <c r="J230" s="97"/>
      <c r="K230" s="98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</row>
    <row r="231" spans="1:22" ht="13" x14ac:dyDescent="0.15">
      <c r="A231" s="97"/>
      <c r="B231" s="97"/>
      <c r="C231" s="98"/>
      <c r="D231" s="97"/>
      <c r="E231" s="97"/>
      <c r="F231" s="98"/>
      <c r="G231" s="98"/>
      <c r="H231" s="98"/>
      <c r="I231" s="98"/>
      <c r="J231" s="97"/>
      <c r="K231" s="98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</row>
    <row r="232" spans="1:22" ht="13" x14ac:dyDescent="0.15">
      <c r="A232" s="97"/>
      <c r="B232" s="97"/>
      <c r="C232" s="98"/>
      <c r="D232" s="97"/>
      <c r="E232" s="97"/>
      <c r="F232" s="98"/>
      <c r="G232" s="98"/>
      <c r="H232" s="98"/>
      <c r="I232" s="98"/>
      <c r="J232" s="97"/>
      <c r="K232" s="98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</row>
    <row r="233" spans="1:22" ht="13" x14ac:dyDescent="0.15">
      <c r="A233" s="97"/>
      <c r="B233" s="97"/>
      <c r="C233" s="98"/>
      <c r="D233" s="97"/>
      <c r="E233" s="97"/>
      <c r="F233" s="98"/>
      <c r="G233" s="98"/>
      <c r="H233" s="98"/>
      <c r="I233" s="98"/>
      <c r="J233" s="97"/>
      <c r="K233" s="98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</row>
    <row r="234" spans="1:22" ht="13" x14ac:dyDescent="0.15">
      <c r="A234" s="97"/>
      <c r="B234" s="97"/>
      <c r="C234" s="98"/>
      <c r="D234" s="97"/>
      <c r="E234" s="97"/>
      <c r="F234" s="98"/>
      <c r="G234" s="98"/>
      <c r="H234" s="98"/>
      <c r="I234" s="98"/>
      <c r="J234" s="97"/>
      <c r="K234" s="98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</row>
    <row r="235" spans="1:22" ht="13" x14ac:dyDescent="0.15">
      <c r="A235" s="97"/>
      <c r="B235" s="97"/>
      <c r="C235" s="98"/>
      <c r="D235" s="97"/>
      <c r="E235" s="97"/>
      <c r="F235" s="98"/>
      <c r="G235" s="98"/>
      <c r="H235" s="98"/>
      <c r="I235" s="98"/>
      <c r="J235" s="97"/>
      <c r="K235" s="98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</row>
    <row r="236" spans="1:22" ht="13" x14ac:dyDescent="0.15">
      <c r="A236" s="97"/>
      <c r="B236" s="97"/>
      <c r="C236" s="98"/>
      <c r="D236" s="97"/>
      <c r="E236" s="97"/>
      <c r="F236" s="98"/>
      <c r="G236" s="98"/>
      <c r="H236" s="98"/>
      <c r="I236" s="98"/>
      <c r="J236" s="97"/>
      <c r="K236" s="98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</row>
    <row r="237" spans="1:22" ht="13" x14ac:dyDescent="0.15">
      <c r="A237" s="97"/>
      <c r="B237" s="97"/>
      <c r="C237" s="98"/>
      <c r="D237" s="97"/>
      <c r="E237" s="97"/>
      <c r="F237" s="98"/>
      <c r="G237" s="98"/>
      <c r="H237" s="98"/>
      <c r="I237" s="98"/>
      <c r="J237" s="97"/>
      <c r="K237" s="98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</row>
    <row r="238" spans="1:22" ht="13" x14ac:dyDescent="0.15">
      <c r="A238" s="97"/>
      <c r="B238" s="97"/>
      <c r="C238" s="98"/>
      <c r="D238" s="97"/>
      <c r="E238" s="97"/>
      <c r="F238" s="98"/>
      <c r="G238" s="98"/>
      <c r="H238" s="98"/>
      <c r="I238" s="98"/>
      <c r="J238" s="97"/>
      <c r="K238" s="98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</row>
    <row r="239" spans="1:22" ht="13" x14ac:dyDescent="0.15">
      <c r="A239" s="97"/>
      <c r="B239" s="97"/>
      <c r="C239" s="98"/>
      <c r="D239" s="97"/>
      <c r="E239" s="97"/>
      <c r="F239" s="98"/>
      <c r="G239" s="98"/>
      <c r="H239" s="98"/>
      <c r="I239" s="98"/>
      <c r="J239" s="97"/>
      <c r="K239" s="98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</row>
    <row r="240" spans="1:22" ht="13" x14ac:dyDescent="0.15">
      <c r="A240" s="97"/>
      <c r="B240" s="97"/>
      <c r="C240" s="98"/>
      <c r="D240" s="97"/>
      <c r="E240" s="97"/>
      <c r="F240" s="98"/>
      <c r="G240" s="98"/>
      <c r="H240" s="98"/>
      <c r="I240" s="98"/>
      <c r="J240" s="97"/>
      <c r="K240" s="98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</row>
    <row r="241" spans="1:22" ht="13" x14ac:dyDescent="0.15">
      <c r="A241" s="97"/>
      <c r="B241" s="97"/>
      <c r="C241" s="98"/>
      <c r="D241" s="97"/>
      <c r="E241" s="97"/>
      <c r="F241" s="98"/>
      <c r="G241" s="98"/>
      <c r="H241" s="98"/>
      <c r="I241" s="98"/>
      <c r="J241" s="97"/>
      <c r="K241" s="98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</row>
    <row r="242" spans="1:22" ht="13" x14ac:dyDescent="0.15">
      <c r="A242" s="97"/>
      <c r="B242" s="97"/>
      <c r="C242" s="98"/>
      <c r="D242" s="97"/>
      <c r="E242" s="97"/>
      <c r="F242" s="98"/>
      <c r="G242" s="98"/>
      <c r="H242" s="98"/>
      <c r="I242" s="98"/>
      <c r="J242" s="97"/>
      <c r="K242" s="98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</row>
    <row r="243" spans="1:22" ht="13" x14ac:dyDescent="0.15"/>
    <row r="244" spans="1:22" ht="13" x14ac:dyDescent="0.15"/>
    <row r="245" spans="1:22" ht="13" x14ac:dyDescent="0.15"/>
    <row r="246" spans="1:22" ht="13" x14ac:dyDescent="0.15"/>
    <row r="247" spans="1:22" ht="13" x14ac:dyDescent="0.15"/>
    <row r="248" spans="1:22" ht="13" x14ac:dyDescent="0.15"/>
    <row r="249" spans="1:22" ht="13" x14ac:dyDescent="0.15"/>
    <row r="250" spans="1:22" ht="13" x14ac:dyDescent="0.15"/>
    <row r="251" spans="1:22" ht="13" x14ac:dyDescent="0.15"/>
    <row r="252" spans="1:22" ht="13" x14ac:dyDescent="0.15"/>
    <row r="253" spans="1:22" ht="13" x14ac:dyDescent="0.15"/>
    <row r="254" spans="1:22" ht="13" x14ac:dyDescent="0.15"/>
    <row r="255" spans="1:22" ht="13" x14ac:dyDescent="0.15"/>
    <row r="256" spans="1:22" ht="13" x14ac:dyDescent="0.15"/>
    <row r="257" ht="13" x14ac:dyDescent="0.15"/>
    <row r="258" ht="13" x14ac:dyDescent="0.15"/>
    <row r="259" ht="13" x14ac:dyDescent="0.15"/>
    <row r="260" ht="13" x14ac:dyDescent="0.15"/>
    <row r="261" ht="13" x14ac:dyDescent="0.15"/>
    <row r="262" ht="13" x14ac:dyDescent="0.15"/>
    <row r="263" ht="13" x14ac:dyDescent="0.15"/>
    <row r="264" ht="13" x14ac:dyDescent="0.15"/>
    <row r="265" ht="13" x14ac:dyDescent="0.15"/>
    <row r="266" ht="13" x14ac:dyDescent="0.15"/>
    <row r="267" ht="13" x14ac:dyDescent="0.15"/>
    <row r="268" ht="13" x14ac:dyDescent="0.15"/>
    <row r="269" ht="13" x14ac:dyDescent="0.15"/>
    <row r="270" ht="13" x14ac:dyDescent="0.15"/>
    <row r="271" ht="13" x14ac:dyDescent="0.15"/>
    <row r="27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</sheetData>
  <conditionalFormatting sqref="C49">
    <cfRule type="expression" dxfId="2" priority="1">
      <formula>C47&gt;=1.95</formula>
    </cfRule>
  </conditionalFormatting>
  <conditionalFormatting sqref="C50">
    <cfRule type="expression" dxfId="1" priority="2">
      <formula>AND(C47&gt;=1.7, C47&lt;1.95)</formula>
    </cfRule>
  </conditionalFormatting>
  <conditionalFormatting sqref="C51">
    <cfRule type="expression" dxfId="0" priority="3">
      <formula>C47&lt;1.7</formula>
    </cfRule>
  </conditionalFormatting>
  <printOptions horizontalCentered="1" gridLines="1"/>
  <pageMargins left="0.25" right="0.25" top="0.75" bottom="0.75" header="0" footer="0"/>
  <pageSetup pageOrder="overThenDown" orientation="landscape" cellComments="atEnd"/>
  <tableParts count="5">
    <tablePart r:id="rId1"/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B1:Z1000"/>
  <sheetViews>
    <sheetView workbookViewId="0">
      <pane xSplit="2" topLeftCell="C1" activePane="topRight" state="frozen"/>
      <selection pane="topRight" activeCell="D2" sqref="D2"/>
    </sheetView>
  </sheetViews>
  <sheetFormatPr baseColWidth="10" defaultColWidth="12.6640625" defaultRowHeight="15.75" customHeight="1" x14ac:dyDescent="0.15"/>
  <cols>
    <col min="1" max="1" width="5.6640625" customWidth="1"/>
    <col min="2" max="2" width="19.6640625" customWidth="1"/>
    <col min="3" max="6" width="12.6640625" customWidth="1"/>
    <col min="12" max="12" width="10.5" customWidth="1"/>
  </cols>
  <sheetData>
    <row r="1" spans="2:26" ht="15.75" customHeight="1" x14ac:dyDescent="0.15">
      <c r="D1" s="37" t="s">
        <v>157</v>
      </c>
    </row>
    <row r="2" spans="2:26" ht="15.75" customHeight="1" x14ac:dyDescent="0.15">
      <c r="B2" s="150" t="s">
        <v>42</v>
      </c>
      <c r="C2" s="151" t="s">
        <v>4</v>
      </c>
      <c r="D2" s="151" t="s">
        <v>5</v>
      </c>
      <c r="E2" s="151" t="s">
        <v>6</v>
      </c>
      <c r="F2" s="151" t="s">
        <v>7</v>
      </c>
      <c r="G2" s="151" t="s">
        <v>8</v>
      </c>
      <c r="H2" s="151" t="s">
        <v>9</v>
      </c>
      <c r="I2" s="151" t="s">
        <v>13</v>
      </c>
      <c r="J2" s="152" t="s">
        <v>158</v>
      </c>
      <c r="K2" s="153">
        <v>0.1</v>
      </c>
      <c r="L2" s="154">
        <v>0.2</v>
      </c>
      <c r="Y2" s="155" t="s">
        <v>159</v>
      </c>
      <c r="Z2" s="156">
        <v>133</v>
      </c>
    </row>
    <row r="3" spans="2:26" ht="15.75" customHeight="1" x14ac:dyDescent="0.15">
      <c r="B3" s="157"/>
      <c r="C3" s="40"/>
      <c r="D3" s="40"/>
      <c r="E3" s="40"/>
      <c r="F3" s="40"/>
      <c r="G3" s="40"/>
      <c r="H3" s="40"/>
      <c r="I3" s="40"/>
      <c r="J3" s="38"/>
      <c r="K3" s="37"/>
      <c r="L3" s="39"/>
      <c r="Y3" s="23" t="s">
        <v>160</v>
      </c>
      <c r="Z3" s="73">
        <v>2500</v>
      </c>
    </row>
    <row r="4" spans="2:26" ht="15.75" customHeight="1" x14ac:dyDescent="0.15">
      <c r="B4" s="157" t="s">
        <v>133</v>
      </c>
      <c r="C4" s="40" t="s">
        <v>227</v>
      </c>
      <c r="D4" s="40" t="s">
        <v>227</v>
      </c>
      <c r="E4" s="40" t="s">
        <v>227</v>
      </c>
      <c r="F4" s="40" t="s">
        <v>227</v>
      </c>
      <c r="G4" s="40" t="s">
        <v>227</v>
      </c>
      <c r="H4" s="40" t="s">
        <v>227</v>
      </c>
      <c r="I4" s="40">
        <f>SUM(C4:H4)</f>
        <v>0</v>
      </c>
      <c r="J4" s="38">
        <f>SUM(I4/6)</f>
        <v>0</v>
      </c>
      <c r="K4" s="38">
        <f t="shared" ref="K4:L4" si="0">SUM(J4+(J4*K2))</f>
        <v>0</v>
      </c>
      <c r="L4" s="158">
        <f t="shared" si="0"/>
        <v>0</v>
      </c>
      <c r="N4" s="40">
        <f>SUM(J4-200000)</f>
        <v>-200000</v>
      </c>
      <c r="O4" s="40">
        <f>SUM(N4*1%)</f>
        <v>-2000</v>
      </c>
      <c r="Y4" s="159" t="s">
        <v>42</v>
      </c>
      <c r="Z4" s="160">
        <f>SUM(Z2*Z3)</f>
        <v>332500</v>
      </c>
    </row>
    <row r="5" spans="2:26" ht="15.75" customHeight="1" x14ac:dyDescent="0.15">
      <c r="B5" s="157"/>
      <c r="C5" s="40"/>
      <c r="D5" s="40"/>
      <c r="E5" s="40"/>
      <c r="F5" s="40"/>
      <c r="G5" s="40"/>
      <c r="H5" s="40"/>
      <c r="I5" s="40"/>
      <c r="J5" s="38"/>
      <c r="K5" s="37"/>
      <c r="L5" s="39"/>
      <c r="O5" s="40"/>
      <c r="Y5" s="23" t="s">
        <v>161</v>
      </c>
      <c r="Z5" s="161">
        <v>0.25</v>
      </c>
    </row>
    <row r="6" spans="2:26" ht="15.75" customHeight="1" x14ac:dyDescent="0.15">
      <c r="B6" s="157" t="s">
        <v>28</v>
      </c>
      <c r="C6" s="40">
        <f t="shared" ref="C6:H6" si="1">SUM(C8:C10)</f>
        <v>0</v>
      </c>
      <c r="D6" s="40">
        <f t="shared" si="1"/>
        <v>0</v>
      </c>
      <c r="E6" s="40">
        <f t="shared" si="1"/>
        <v>0</v>
      </c>
      <c r="F6" s="40">
        <f t="shared" si="1"/>
        <v>0</v>
      </c>
      <c r="G6" s="40">
        <f t="shared" si="1"/>
        <v>0</v>
      </c>
      <c r="H6" s="40">
        <f t="shared" si="1"/>
        <v>0</v>
      </c>
      <c r="I6" s="40">
        <f>SUM(C6:H6)</f>
        <v>0</v>
      </c>
      <c r="J6" s="38">
        <f>SUM(I6/6)</f>
        <v>0</v>
      </c>
      <c r="K6" s="38">
        <f t="shared" ref="K6:L6" si="2">SUM(J6+(J6*K2))</f>
        <v>0</v>
      </c>
      <c r="L6" s="158">
        <f t="shared" si="2"/>
        <v>0</v>
      </c>
      <c r="N6" s="40">
        <f>SUM(J6-100000)</f>
        <v>-100000</v>
      </c>
      <c r="O6" s="40">
        <f>SUM(N6*4%)</f>
        <v>-4000</v>
      </c>
      <c r="Y6" s="159" t="s">
        <v>162</v>
      </c>
      <c r="Z6" s="162">
        <v>0.1</v>
      </c>
    </row>
    <row r="7" spans="2:26" ht="15.75" customHeight="1" x14ac:dyDescent="0.15">
      <c r="B7" s="157"/>
      <c r="C7" s="40"/>
      <c r="D7" s="40"/>
      <c r="E7" s="40"/>
      <c r="F7" s="40"/>
      <c r="G7" s="40"/>
      <c r="H7" s="40"/>
      <c r="I7" s="40"/>
      <c r="J7" s="38"/>
      <c r="K7" s="37"/>
      <c r="L7" s="39"/>
      <c r="O7" s="40"/>
      <c r="Y7" s="23" t="s">
        <v>163</v>
      </c>
      <c r="Z7" s="163" t="s">
        <v>164</v>
      </c>
    </row>
    <row r="8" spans="2:26" ht="15.75" customHeight="1" x14ac:dyDescent="0.15">
      <c r="B8" s="157" t="s">
        <v>131</v>
      </c>
      <c r="C8" s="40" t="s">
        <v>227</v>
      </c>
      <c r="D8" s="40" t="s">
        <v>227</v>
      </c>
      <c r="E8" s="40" t="s">
        <v>227</v>
      </c>
      <c r="F8" s="40" t="s">
        <v>227</v>
      </c>
      <c r="G8" s="40" t="s">
        <v>227</v>
      </c>
      <c r="H8" s="40" t="s">
        <v>227</v>
      </c>
      <c r="I8" s="40">
        <f t="shared" ref="I8:I10" si="3">SUM(C8:H8)</f>
        <v>0</v>
      </c>
      <c r="J8" s="38">
        <f t="shared" ref="J8:J9" si="4">SUM(I8/6)</f>
        <v>0</v>
      </c>
      <c r="K8" s="38">
        <f t="shared" ref="K8:L8" si="5">SUM(J8+(J8*K2))</f>
        <v>0</v>
      </c>
      <c r="L8" s="158">
        <f t="shared" si="5"/>
        <v>0</v>
      </c>
      <c r="N8" s="40">
        <f t="shared" ref="N8:N10" si="6">SUM(J8-50000)</f>
        <v>-50000</v>
      </c>
      <c r="O8" s="40">
        <f t="shared" ref="O8:O10" si="7">SUM(N8*5%)</f>
        <v>-2500</v>
      </c>
      <c r="Y8" s="159"/>
      <c r="Z8" s="164"/>
    </row>
    <row r="9" spans="2:26" ht="15.75" customHeight="1" x14ac:dyDescent="0.15">
      <c r="B9" s="157" t="s">
        <v>130</v>
      </c>
      <c r="C9" s="40" t="s">
        <v>227</v>
      </c>
      <c r="D9" s="40" t="s">
        <v>227</v>
      </c>
      <c r="E9" s="40" t="s">
        <v>227</v>
      </c>
      <c r="F9" s="40" t="s">
        <v>227</v>
      </c>
      <c r="G9" s="40" t="s">
        <v>227</v>
      </c>
      <c r="H9" s="40" t="s">
        <v>227</v>
      </c>
      <c r="I9" s="40">
        <f t="shared" si="3"/>
        <v>0</v>
      </c>
      <c r="J9" s="38">
        <f t="shared" si="4"/>
        <v>0</v>
      </c>
      <c r="K9" s="38">
        <f t="shared" ref="K9:L9" si="8">SUM(J9+(J9*K2))</f>
        <v>0</v>
      </c>
      <c r="L9" s="158">
        <f t="shared" si="8"/>
        <v>0</v>
      </c>
      <c r="N9" s="40">
        <f t="shared" si="6"/>
        <v>-50000</v>
      </c>
      <c r="O9" s="40">
        <f t="shared" si="7"/>
        <v>-2500</v>
      </c>
      <c r="Y9" s="23" t="s">
        <v>165</v>
      </c>
      <c r="Z9" s="73">
        <f>SUM(Z4/2)</f>
        <v>166250</v>
      </c>
    </row>
    <row r="10" spans="2:26" ht="15.75" customHeight="1" x14ac:dyDescent="0.15">
      <c r="B10" s="157" t="s">
        <v>132</v>
      </c>
      <c r="C10" s="40" t="s">
        <v>227</v>
      </c>
      <c r="D10" s="40" t="s">
        <v>227</v>
      </c>
      <c r="E10" s="40" t="s">
        <v>227</v>
      </c>
      <c r="F10" s="40" t="s">
        <v>227</v>
      </c>
      <c r="G10" s="40" t="s">
        <v>227</v>
      </c>
      <c r="H10" s="40" t="s">
        <v>227</v>
      </c>
      <c r="I10" s="40">
        <f t="shared" si="3"/>
        <v>0</v>
      </c>
      <c r="J10" s="38">
        <f>SUM(I10/4)</f>
        <v>0</v>
      </c>
      <c r="K10" s="38">
        <f t="shared" ref="K10:L10" si="9">SUM(J10+(J10*K2))</f>
        <v>0</v>
      </c>
      <c r="L10" s="158">
        <f t="shared" si="9"/>
        <v>0</v>
      </c>
      <c r="N10" s="40">
        <f t="shared" si="6"/>
        <v>-50000</v>
      </c>
      <c r="O10" s="40">
        <f t="shared" si="7"/>
        <v>-2500</v>
      </c>
      <c r="Y10" s="159" t="s">
        <v>161</v>
      </c>
      <c r="Z10" s="160">
        <f>SUM(Z4*Z5)</f>
        <v>83125</v>
      </c>
    </row>
    <row r="11" spans="2:26" ht="15.75" customHeight="1" x14ac:dyDescent="0.15">
      <c r="B11" s="165"/>
      <c r="C11" s="34"/>
      <c r="D11" s="34"/>
      <c r="E11" s="34"/>
      <c r="F11" s="34"/>
      <c r="G11" s="34"/>
      <c r="H11" s="34"/>
      <c r="I11" s="34"/>
      <c r="J11" s="166"/>
      <c r="K11" s="43"/>
      <c r="L11" s="167"/>
      <c r="Y11" s="23" t="s">
        <v>162</v>
      </c>
      <c r="Z11" s="73">
        <f>SUM(Z4*Z6)</f>
        <v>33250</v>
      </c>
    </row>
    <row r="12" spans="2:26" ht="15.75" customHeight="1" x14ac:dyDescent="0.15">
      <c r="C12" s="40"/>
      <c r="D12" s="40"/>
      <c r="E12" s="40"/>
      <c r="F12" s="40"/>
      <c r="G12" s="40"/>
      <c r="H12" s="40"/>
      <c r="I12" s="40"/>
      <c r="J12" s="38"/>
      <c r="K12" s="37"/>
      <c r="L12" s="37"/>
      <c r="Y12" s="159" t="s">
        <v>166</v>
      </c>
      <c r="Z12" s="160">
        <v>0</v>
      </c>
    </row>
    <row r="13" spans="2:26" ht="15.75" customHeight="1" x14ac:dyDescent="0.15">
      <c r="B13" s="150" t="s">
        <v>21</v>
      </c>
      <c r="C13" s="168"/>
      <c r="D13" s="168"/>
      <c r="E13" s="168"/>
      <c r="F13" s="168"/>
      <c r="G13" s="168"/>
      <c r="H13" s="168"/>
      <c r="I13" s="168"/>
      <c r="J13" s="169"/>
      <c r="K13" s="152"/>
      <c r="L13" s="170"/>
      <c r="Y13" s="23"/>
      <c r="Z13" s="171">
        <f>SUM(Z9-Z10-Z11-Z12)</f>
        <v>49875</v>
      </c>
    </row>
    <row r="14" spans="2:26" ht="15.75" customHeight="1" x14ac:dyDescent="0.15">
      <c r="B14" s="157"/>
      <c r="C14" s="40" t="s">
        <v>227</v>
      </c>
      <c r="D14" s="40" t="s">
        <v>227</v>
      </c>
      <c r="E14" s="40" t="s">
        <v>227</v>
      </c>
      <c r="F14" s="40" t="s">
        <v>227</v>
      </c>
      <c r="G14" s="40" t="s">
        <v>227</v>
      </c>
      <c r="H14" s="40" t="s">
        <v>227</v>
      </c>
      <c r="I14" s="40">
        <f>SUM(C14:H14)</f>
        <v>0</v>
      </c>
      <c r="J14" s="38">
        <f>SUM(I14/6)</f>
        <v>0</v>
      </c>
      <c r="K14" s="38">
        <f t="shared" ref="K14:L14" si="10">SUM(J14+(J14*K2))</f>
        <v>0</v>
      </c>
      <c r="L14" s="158">
        <f t="shared" si="10"/>
        <v>0</v>
      </c>
      <c r="Y14" s="159"/>
      <c r="Z14" s="172"/>
    </row>
    <row r="15" spans="2:26" ht="15.75" customHeight="1" x14ac:dyDescent="0.15">
      <c r="B15" s="165"/>
      <c r="C15" s="34"/>
      <c r="D15" s="34"/>
      <c r="E15" s="34"/>
      <c r="F15" s="34"/>
      <c r="G15" s="34"/>
      <c r="H15" s="34"/>
      <c r="I15" s="34"/>
      <c r="J15" s="166"/>
      <c r="K15" s="43"/>
      <c r="L15" s="167"/>
      <c r="Y15" s="23" t="s">
        <v>167</v>
      </c>
      <c r="Z15" s="73">
        <f>SUM(Z4)</f>
        <v>332500</v>
      </c>
    </row>
    <row r="16" spans="2:26" ht="15.75" customHeight="1" x14ac:dyDescent="0.15">
      <c r="Y16" s="159" t="s">
        <v>161</v>
      </c>
      <c r="Z16" s="160">
        <f>SUM(Z4*Z5)</f>
        <v>83125</v>
      </c>
    </row>
    <row r="17" spans="25:26" ht="15.75" customHeight="1" x14ac:dyDescent="0.15">
      <c r="Y17" s="23" t="s">
        <v>162</v>
      </c>
      <c r="Z17" s="73">
        <f>SUM(Z4*Z6)</f>
        <v>33250</v>
      </c>
    </row>
    <row r="18" spans="25:26" ht="15.75" customHeight="1" x14ac:dyDescent="0.15">
      <c r="Y18" s="159" t="s">
        <v>166</v>
      </c>
      <c r="Z18" s="160">
        <f>SUM(Z4/3)</f>
        <v>110833.33333333333</v>
      </c>
    </row>
    <row r="81" ht="13" x14ac:dyDescent="0.15"/>
    <row r="82" ht="13" x14ac:dyDescent="0.15"/>
    <row r="83" ht="13" x14ac:dyDescent="0.15"/>
    <row r="84" ht="13" x14ac:dyDescent="0.15"/>
    <row r="85" ht="13" x14ac:dyDescent="0.15"/>
    <row r="86" ht="13" x14ac:dyDescent="0.15"/>
    <row r="87" ht="13" x14ac:dyDescent="0.15"/>
    <row r="88" ht="13" x14ac:dyDescent="0.15"/>
    <row r="89" ht="13" x14ac:dyDescent="0.15"/>
    <row r="90" ht="13" x14ac:dyDescent="0.15"/>
    <row r="91" ht="13" x14ac:dyDescent="0.15"/>
    <row r="92" ht="13" x14ac:dyDescent="0.15"/>
    <row r="93" ht="13" x14ac:dyDescent="0.15"/>
    <row r="94" ht="13" x14ac:dyDescent="0.15"/>
    <row r="95" ht="13" x14ac:dyDescent="0.15"/>
    <row r="96" ht="13" x14ac:dyDescent="0.15"/>
    <row r="97" ht="13" x14ac:dyDescent="0.15"/>
    <row r="98" ht="13" x14ac:dyDescent="0.15"/>
    <row r="99" ht="13" x14ac:dyDescent="0.15"/>
    <row r="100" ht="13" x14ac:dyDescent="0.15"/>
    <row r="101" ht="13" x14ac:dyDescent="0.15"/>
    <row r="102" ht="13" x14ac:dyDescent="0.15"/>
    <row r="103" ht="13" x14ac:dyDescent="0.15"/>
    <row r="104" ht="13" x14ac:dyDescent="0.15"/>
    <row r="105" ht="13" x14ac:dyDescent="0.15"/>
    <row r="106" ht="13" x14ac:dyDescent="0.15"/>
    <row r="107" ht="13" x14ac:dyDescent="0.15"/>
    <row r="108" ht="13" x14ac:dyDescent="0.15"/>
    <row r="109" ht="13" x14ac:dyDescent="0.15"/>
    <row r="110" ht="13" x14ac:dyDescent="0.15"/>
    <row r="111" ht="13" x14ac:dyDescent="0.15"/>
    <row r="112" ht="13" x14ac:dyDescent="0.15"/>
    <row r="113" ht="13" x14ac:dyDescent="0.15"/>
    <row r="114" ht="13" x14ac:dyDescent="0.15"/>
    <row r="115" ht="13" x14ac:dyDescent="0.15"/>
    <row r="116" ht="13" x14ac:dyDescent="0.15"/>
    <row r="117" ht="13" x14ac:dyDescent="0.15"/>
    <row r="118" ht="13" x14ac:dyDescent="0.15"/>
    <row r="119" ht="13" x14ac:dyDescent="0.15"/>
    <row r="120" ht="13" x14ac:dyDescent="0.15"/>
    <row r="121" ht="13" x14ac:dyDescent="0.15"/>
    <row r="122" ht="13" x14ac:dyDescent="0.15"/>
    <row r="123" ht="13" x14ac:dyDescent="0.15"/>
    <row r="124" ht="13" x14ac:dyDescent="0.15"/>
    <row r="125" ht="13" x14ac:dyDescent="0.15"/>
    <row r="126" ht="13" x14ac:dyDescent="0.15"/>
    <row r="127" ht="13" x14ac:dyDescent="0.15"/>
    <row r="128" ht="13" x14ac:dyDescent="0.15"/>
    <row r="129" ht="13" x14ac:dyDescent="0.15"/>
    <row r="130" ht="13" x14ac:dyDescent="0.15"/>
    <row r="131" ht="13" x14ac:dyDescent="0.15"/>
    <row r="132" ht="13" x14ac:dyDescent="0.15"/>
    <row r="133" ht="13" x14ac:dyDescent="0.15"/>
    <row r="134" ht="13" x14ac:dyDescent="0.15"/>
    <row r="135" ht="13" x14ac:dyDescent="0.15"/>
    <row r="136" ht="13" x14ac:dyDescent="0.15"/>
    <row r="137" ht="13" x14ac:dyDescent="0.15"/>
    <row r="138" ht="13" x14ac:dyDescent="0.15"/>
    <row r="139" ht="13" x14ac:dyDescent="0.15"/>
    <row r="140" ht="13" x14ac:dyDescent="0.15"/>
    <row r="141" ht="13" x14ac:dyDescent="0.15"/>
    <row r="142" ht="13" x14ac:dyDescent="0.15"/>
    <row r="143" ht="13" x14ac:dyDescent="0.15"/>
    <row r="144" ht="13" x14ac:dyDescent="0.15"/>
    <row r="145" ht="13" x14ac:dyDescent="0.15"/>
    <row r="146" ht="13" x14ac:dyDescent="0.15"/>
    <row r="147" ht="13" x14ac:dyDescent="0.15"/>
    <row r="148" ht="13" x14ac:dyDescent="0.15"/>
    <row r="149" ht="13" x14ac:dyDescent="0.15"/>
    <row r="150" ht="13" x14ac:dyDescent="0.15"/>
    <row r="151" ht="13" x14ac:dyDescent="0.15"/>
    <row r="152" ht="13" x14ac:dyDescent="0.15"/>
    <row r="153" ht="13" x14ac:dyDescent="0.15"/>
    <row r="154" ht="13" x14ac:dyDescent="0.15"/>
    <row r="155" ht="13" x14ac:dyDescent="0.15"/>
    <row r="156" ht="13" x14ac:dyDescent="0.15"/>
    <row r="157" ht="13" x14ac:dyDescent="0.15"/>
    <row r="158" ht="13" x14ac:dyDescent="0.15"/>
    <row r="159" ht="13" x14ac:dyDescent="0.15"/>
    <row r="160" ht="13" x14ac:dyDescent="0.15"/>
    <row r="161" ht="13" x14ac:dyDescent="0.15"/>
    <row r="162" ht="13" x14ac:dyDescent="0.15"/>
    <row r="163" ht="13" x14ac:dyDescent="0.15"/>
    <row r="164" ht="13" x14ac:dyDescent="0.15"/>
    <row r="165" ht="13" x14ac:dyDescent="0.15"/>
    <row r="166" ht="13" x14ac:dyDescent="0.15"/>
    <row r="167" ht="13" x14ac:dyDescent="0.15"/>
    <row r="168" ht="13" x14ac:dyDescent="0.15"/>
    <row r="169" ht="13" x14ac:dyDescent="0.15"/>
    <row r="170" ht="13" x14ac:dyDescent="0.15"/>
    <row r="171" ht="13" x14ac:dyDescent="0.15"/>
    <row r="172" ht="13" x14ac:dyDescent="0.15"/>
    <row r="173" ht="13" x14ac:dyDescent="0.15"/>
    <row r="174" ht="13" x14ac:dyDescent="0.15"/>
    <row r="175" ht="13" x14ac:dyDescent="0.15"/>
    <row r="176" ht="13" x14ac:dyDescent="0.15"/>
    <row r="177" ht="13" x14ac:dyDescent="0.15"/>
    <row r="178" ht="13" x14ac:dyDescent="0.15"/>
    <row r="179" ht="13" x14ac:dyDescent="0.15"/>
    <row r="180" ht="13" x14ac:dyDescent="0.15"/>
    <row r="181" ht="13" x14ac:dyDescent="0.15"/>
    <row r="182" ht="13" x14ac:dyDescent="0.15"/>
    <row r="183" ht="13" x14ac:dyDescent="0.15"/>
    <row r="184" ht="13" x14ac:dyDescent="0.15"/>
    <row r="185" ht="13" x14ac:dyDescent="0.15"/>
    <row r="186" ht="13" x14ac:dyDescent="0.15"/>
    <row r="187" ht="13" x14ac:dyDescent="0.15"/>
    <row r="188" ht="13" x14ac:dyDescent="0.15"/>
    <row r="189" ht="13" x14ac:dyDescent="0.15"/>
    <row r="190" ht="13" x14ac:dyDescent="0.15"/>
    <row r="191" ht="13" x14ac:dyDescent="0.15"/>
    <row r="192" ht="13" x14ac:dyDescent="0.15"/>
    <row r="193" ht="13" x14ac:dyDescent="0.15"/>
    <row r="194" ht="13" x14ac:dyDescent="0.15"/>
    <row r="195" ht="13" x14ac:dyDescent="0.15"/>
    <row r="196" ht="13" x14ac:dyDescent="0.15"/>
    <row r="197" ht="13" x14ac:dyDescent="0.15"/>
    <row r="198" ht="13" x14ac:dyDescent="0.15"/>
    <row r="199" ht="13" x14ac:dyDescent="0.15"/>
    <row r="200" ht="13" x14ac:dyDescent="0.15"/>
    <row r="201" ht="13" x14ac:dyDescent="0.15"/>
    <row r="202" ht="13" x14ac:dyDescent="0.15"/>
    <row r="203" ht="13" x14ac:dyDescent="0.15"/>
    <row r="204" ht="13" x14ac:dyDescent="0.15"/>
    <row r="205" ht="13" x14ac:dyDescent="0.15"/>
    <row r="206" ht="13" x14ac:dyDescent="0.15"/>
    <row r="207" ht="13" x14ac:dyDescent="0.15"/>
    <row r="208" ht="13" x14ac:dyDescent="0.15"/>
    <row r="209" ht="13" x14ac:dyDescent="0.15"/>
    <row r="210" ht="13" x14ac:dyDescent="0.15"/>
    <row r="211" ht="13" x14ac:dyDescent="0.15"/>
    <row r="212" ht="13" x14ac:dyDescent="0.15"/>
    <row r="213" ht="13" x14ac:dyDescent="0.15"/>
    <row r="214" ht="13" x14ac:dyDescent="0.15"/>
    <row r="215" ht="13" x14ac:dyDescent="0.15"/>
    <row r="216" ht="13" x14ac:dyDescent="0.15"/>
    <row r="217" ht="13" x14ac:dyDescent="0.15"/>
    <row r="218" ht="13" x14ac:dyDescent="0.15"/>
    <row r="219" ht="13" x14ac:dyDescent="0.15"/>
    <row r="220" ht="13" x14ac:dyDescent="0.15"/>
    <row r="221" ht="13" x14ac:dyDescent="0.15"/>
    <row r="222" ht="13" x14ac:dyDescent="0.15"/>
    <row r="223" ht="13" x14ac:dyDescent="0.15"/>
    <row r="224" ht="13" x14ac:dyDescent="0.15"/>
    <row r="225" ht="13" x14ac:dyDescent="0.15"/>
    <row r="226" ht="13" x14ac:dyDescent="0.15"/>
    <row r="227" ht="13" x14ac:dyDescent="0.15"/>
    <row r="228" ht="13" x14ac:dyDescent="0.15"/>
    <row r="229" ht="13" x14ac:dyDescent="0.15"/>
    <row r="230" ht="13" x14ac:dyDescent="0.15"/>
    <row r="231" ht="13" x14ac:dyDescent="0.15"/>
    <row r="232" ht="13" x14ac:dyDescent="0.15"/>
    <row r="233" ht="13" x14ac:dyDescent="0.15"/>
    <row r="234" ht="13" x14ac:dyDescent="0.15"/>
    <row r="235" ht="13" x14ac:dyDescent="0.15"/>
    <row r="236" ht="13" x14ac:dyDescent="0.15"/>
    <row r="237" ht="13" x14ac:dyDescent="0.15"/>
    <row r="238" ht="13" x14ac:dyDescent="0.15"/>
    <row r="239" ht="13" x14ac:dyDescent="0.15"/>
    <row r="240" ht="13" x14ac:dyDescent="0.15"/>
    <row r="241" ht="13" x14ac:dyDescent="0.15"/>
    <row r="242" ht="13" x14ac:dyDescent="0.15"/>
    <row r="243" ht="13" x14ac:dyDescent="0.15"/>
    <row r="244" ht="13" x14ac:dyDescent="0.15"/>
    <row r="245" ht="13" x14ac:dyDescent="0.15"/>
    <row r="246" ht="13" x14ac:dyDescent="0.15"/>
    <row r="247" ht="13" x14ac:dyDescent="0.15"/>
    <row r="248" ht="13" x14ac:dyDescent="0.15"/>
    <row r="249" ht="13" x14ac:dyDescent="0.15"/>
    <row r="250" ht="13" x14ac:dyDescent="0.15"/>
    <row r="251" ht="13" x14ac:dyDescent="0.15"/>
    <row r="252" ht="13" x14ac:dyDescent="0.15"/>
    <row r="253" ht="13" x14ac:dyDescent="0.15"/>
    <row r="254" ht="13" x14ac:dyDescent="0.15"/>
    <row r="255" ht="13" x14ac:dyDescent="0.15"/>
    <row r="256" ht="13" x14ac:dyDescent="0.15"/>
    <row r="257" ht="13" x14ac:dyDescent="0.15"/>
    <row r="258" ht="13" x14ac:dyDescent="0.15"/>
    <row r="259" ht="13" x14ac:dyDescent="0.15"/>
    <row r="260" ht="13" x14ac:dyDescent="0.15"/>
    <row r="261" ht="13" x14ac:dyDescent="0.15"/>
    <row r="262" ht="13" x14ac:dyDescent="0.15"/>
    <row r="263" ht="13" x14ac:dyDescent="0.15"/>
    <row r="264" ht="13" x14ac:dyDescent="0.15"/>
    <row r="265" ht="13" x14ac:dyDescent="0.15"/>
    <row r="266" ht="13" x14ac:dyDescent="0.15"/>
    <row r="267" ht="13" x14ac:dyDescent="0.15"/>
    <row r="268" ht="13" x14ac:dyDescent="0.15"/>
    <row r="269" ht="13" x14ac:dyDescent="0.15"/>
    <row r="270" ht="13" x14ac:dyDescent="0.15"/>
    <row r="271" ht="13" x14ac:dyDescent="0.15"/>
    <row r="27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  <row r="975" ht="13" x14ac:dyDescent="0.15"/>
    <row r="976" ht="13" x14ac:dyDescent="0.15"/>
    <row r="977" ht="13" x14ac:dyDescent="0.15"/>
    <row r="978" ht="13" x14ac:dyDescent="0.15"/>
    <row r="979" ht="13" x14ac:dyDescent="0.15"/>
    <row r="980" ht="13" x14ac:dyDescent="0.15"/>
    <row r="981" ht="13" x14ac:dyDescent="0.15"/>
    <row r="982" ht="13" x14ac:dyDescent="0.15"/>
    <row r="983" ht="13" x14ac:dyDescent="0.15"/>
    <row r="984" ht="13" x14ac:dyDescent="0.15"/>
    <row r="985" ht="13" x14ac:dyDescent="0.15"/>
    <row r="986" ht="13" x14ac:dyDescent="0.15"/>
    <row r="987" ht="13" x14ac:dyDescent="0.15"/>
    <row r="988" ht="13" x14ac:dyDescent="0.15"/>
    <row r="989" ht="13" x14ac:dyDescent="0.15"/>
    <row r="990" ht="13" x14ac:dyDescent="0.15"/>
    <row r="991" ht="13" x14ac:dyDescent="0.15"/>
    <row r="992" ht="13" x14ac:dyDescent="0.15"/>
    <row r="993" ht="13" x14ac:dyDescent="0.15"/>
    <row r="994" ht="13" x14ac:dyDescent="0.15"/>
    <row r="995" ht="13" x14ac:dyDescent="0.15"/>
    <row r="996" ht="13" x14ac:dyDescent="0.15"/>
    <row r="997" ht="13" x14ac:dyDescent="0.15"/>
    <row r="998" ht="13" x14ac:dyDescent="0.15"/>
    <row r="999" ht="13" x14ac:dyDescent="0.15"/>
    <row r="1000" ht="13" x14ac:dyDescent="0.15"/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AD1000"/>
  <sheetViews>
    <sheetView workbookViewId="0">
      <pane xSplit="3" topLeftCell="D1" activePane="topRight" state="frozen"/>
      <selection pane="topRight" activeCell="E2" sqref="E2"/>
    </sheetView>
  </sheetViews>
  <sheetFormatPr baseColWidth="10" defaultColWidth="12.6640625" defaultRowHeight="15.75" customHeight="1" x14ac:dyDescent="0.15"/>
  <cols>
    <col min="1" max="1" width="4.6640625" customWidth="1"/>
    <col min="2" max="2" width="19.6640625" customWidth="1"/>
    <col min="3" max="3" width="13.6640625" customWidth="1"/>
    <col min="4" max="4" width="2.5" customWidth="1"/>
    <col min="5" max="6" width="12.6640625" customWidth="1"/>
  </cols>
  <sheetData>
    <row r="1" spans="1:30" ht="15.75" customHeight="1" x14ac:dyDescent="0.15">
      <c r="A1" s="97"/>
      <c r="B1" s="97"/>
      <c r="C1" s="98"/>
      <c r="D1" s="97"/>
      <c r="E1" s="97"/>
      <c r="F1" s="98"/>
      <c r="G1" s="98"/>
      <c r="H1" s="98"/>
      <c r="I1" s="98"/>
      <c r="J1" s="98"/>
      <c r="K1" s="98"/>
      <c r="L1" s="98"/>
      <c r="M1" s="97"/>
      <c r="N1" s="98"/>
      <c r="O1" s="98"/>
      <c r="P1" s="97"/>
      <c r="Q1" s="98"/>
      <c r="R1" s="98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</row>
    <row r="2" spans="1:30" ht="15.75" customHeight="1" x14ac:dyDescent="0.15">
      <c r="A2" s="97"/>
      <c r="B2" s="97"/>
      <c r="C2" s="98"/>
      <c r="D2" s="97"/>
      <c r="E2" s="98" t="s">
        <v>70</v>
      </c>
      <c r="G2" s="98"/>
      <c r="H2" s="98"/>
      <c r="I2" s="98"/>
      <c r="J2" s="98"/>
      <c r="K2" s="98"/>
      <c r="L2" s="98"/>
      <c r="M2" s="98" t="s">
        <v>71</v>
      </c>
      <c r="O2" s="98"/>
      <c r="P2" s="97"/>
      <c r="Q2" s="98" t="s">
        <v>72</v>
      </c>
      <c r="R2" s="98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</row>
    <row r="3" spans="1:30" ht="15.75" customHeight="1" x14ac:dyDescent="0.15">
      <c r="A3" s="97"/>
      <c r="B3" s="97"/>
      <c r="C3" s="98"/>
      <c r="D3" s="97"/>
      <c r="E3" s="98" t="s">
        <v>73</v>
      </c>
      <c r="G3" s="98"/>
      <c r="H3" s="98"/>
      <c r="I3" s="98"/>
      <c r="J3" s="98"/>
      <c r="K3" s="98"/>
      <c r="L3" s="98"/>
      <c r="M3" s="98" t="s">
        <v>74</v>
      </c>
      <c r="O3" s="98"/>
      <c r="P3" s="97"/>
      <c r="Q3" s="98" t="s">
        <v>75</v>
      </c>
      <c r="R3" s="98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</row>
    <row r="4" spans="1:30" ht="15.75" customHeight="1" x14ac:dyDescent="0.15">
      <c r="A4" s="97"/>
      <c r="B4" s="97"/>
      <c r="C4" s="98"/>
      <c r="D4" s="97"/>
      <c r="E4" s="97"/>
      <c r="F4" s="98"/>
      <c r="G4" s="98"/>
      <c r="H4" s="98"/>
      <c r="I4" s="98"/>
      <c r="J4" s="98"/>
      <c r="K4" s="98"/>
      <c r="L4" s="98"/>
      <c r="M4" s="97"/>
      <c r="N4" s="98"/>
      <c r="O4" s="98"/>
      <c r="P4" s="97"/>
      <c r="Q4" s="98"/>
      <c r="R4" s="98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</row>
    <row r="5" spans="1:30" ht="15.75" customHeight="1" x14ac:dyDescent="0.15">
      <c r="A5" s="97"/>
      <c r="B5" s="97"/>
      <c r="C5" s="98"/>
      <c r="D5" s="97"/>
      <c r="E5" s="97"/>
      <c r="F5" s="98" t="s">
        <v>76</v>
      </c>
      <c r="G5" s="98" t="s">
        <v>77</v>
      </c>
      <c r="H5" s="98" t="s">
        <v>78</v>
      </c>
      <c r="I5" s="98" t="s">
        <v>79</v>
      </c>
      <c r="J5" s="98" t="s">
        <v>80</v>
      </c>
      <c r="K5" s="98" t="s">
        <v>168</v>
      </c>
      <c r="L5" s="98" t="s">
        <v>169</v>
      </c>
      <c r="M5" s="97"/>
      <c r="N5" s="98" t="s">
        <v>81</v>
      </c>
      <c r="O5" s="98" t="s">
        <v>82</v>
      </c>
      <c r="P5" s="97"/>
      <c r="Q5" s="98" t="s">
        <v>83</v>
      </c>
      <c r="R5" s="98" t="s">
        <v>84</v>
      </c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</row>
    <row r="6" spans="1:30" ht="15.75" customHeight="1" x14ac:dyDescent="0.15">
      <c r="A6" s="97"/>
      <c r="B6" s="97" t="s">
        <v>85</v>
      </c>
      <c r="C6" s="98"/>
      <c r="D6" s="97"/>
      <c r="E6" s="97"/>
      <c r="F6" s="99">
        <v>1500</v>
      </c>
      <c r="G6" s="100">
        <v>1500</v>
      </c>
      <c r="H6" s="100">
        <v>1500</v>
      </c>
      <c r="I6" s="100">
        <v>1500</v>
      </c>
      <c r="J6" s="100">
        <v>1500</v>
      </c>
      <c r="K6" s="100">
        <v>1500</v>
      </c>
      <c r="L6" s="101"/>
      <c r="M6" s="97"/>
      <c r="N6" s="99">
        <v>1500</v>
      </c>
      <c r="O6" s="101"/>
      <c r="P6" s="97"/>
      <c r="Q6" s="102">
        <v>2900</v>
      </c>
      <c r="R6" s="103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</row>
    <row r="7" spans="1:30" ht="15.75" customHeight="1" x14ac:dyDescent="0.15">
      <c r="A7" s="97"/>
      <c r="B7" s="97" t="s">
        <v>86</v>
      </c>
      <c r="C7" s="98"/>
      <c r="D7" s="97"/>
      <c r="E7" s="97"/>
      <c r="F7" s="98"/>
      <c r="G7" s="98"/>
      <c r="H7" s="98"/>
      <c r="I7" s="98"/>
      <c r="J7" s="98"/>
      <c r="K7" s="98"/>
      <c r="L7" s="98"/>
      <c r="M7" s="97"/>
      <c r="N7" s="98"/>
      <c r="O7" s="98"/>
      <c r="P7" s="97"/>
      <c r="Q7" s="104"/>
      <c r="R7" s="105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</row>
    <row r="8" spans="1:30" ht="15.75" customHeight="1" x14ac:dyDescent="0.15">
      <c r="A8" s="97"/>
      <c r="B8" s="97" t="s">
        <v>87</v>
      </c>
      <c r="C8" s="98"/>
      <c r="D8" s="97"/>
      <c r="E8" s="97"/>
      <c r="F8" s="99">
        <v>131962.66</v>
      </c>
      <c r="G8" s="100">
        <v>117464.37</v>
      </c>
      <c r="H8" s="100">
        <v>105566.62</v>
      </c>
      <c r="I8" s="100"/>
      <c r="J8" s="100"/>
      <c r="K8" s="100"/>
      <c r="L8" s="101"/>
      <c r="M8" s="97"/>
      <c r="N8" s="98">
        <v>362531.04</v>
      </c>
      <c r="O8" s="98">
        <f>SUM(J8)</f>
        <v>0</v>
      </c>
      <c r="P8" s="97"/>
      <c r="Q8" s="98">
        <f t="shared" ref="Q8:R8" si="0">SUM(N8+Q7)</f>
        <v>362531.04</v>
      </c>
      <c r="R8" s="98">
        <f t="shared" si="0"/>
        <v>0</v>
      </c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</row>
    <row r="9" spans="1:30" ht="15.75" customHeight="1" x14ac:dyDescent="0.15">
      <c r="A9" s="97"/>
      <c r="B9" s="97"/>
      <c r="C9" s="98"/>
      <c r="D9" s="97"/>
      <c r="E9" s="97"/>
      <c r="F9" s="98"/>
      <c r="G9" s="98"/>
      <c r="H9" s="98"/>
      <c r="I9" s="98"/>
      <c r="J9" s="98"/>
      <c r="K9" s="98"/>
      <c r="L9" s="98"/>
      <c r="M9" s="97"/>
      <c r="N9" s="98"/>
      <c r="O9" s="98"/>
      <c r="P9" s="97"/>
      <c r="Q9" s="98"/>
      <c r="R9" s="98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</row>
    <row r="10" spans="1:30" ht="15.75" customHeight="1" x14ac:dyDescent="0.15">
      <c r="A10" s="97"/>
      <c r="B10" s="97" t="s">
        <v>88</v>
      </c>
      <c r="C10" s="98" t="s">
        <v>89</v>
      </c>
      <c r="D10" s="106"/>
      <c r="E10" s="107">
        <v>0</v>
      </c>
      <c r="F10" s="98">
        <f t="shared" ref="F10:L10" si="1">IF(F8 &lt; 50000, 0, 0)</f>
        <v>0</v>
      </c>
      <c r="G10" s="98">
        <f t="shared" si="1"/>
        <v>0</v>
      </c>
      <c r="H10" s="98">
        <f t="shared" si="1"/>
        <v>0</v>
      </c>
      <c r="I10" s="98">
        <f t="shared" si="1"/>
        <v>0</v>
      </c>
      <c r="J10" s="98">
        <f t="shared" si="1"/>
        <v>0</v>
      </c>
      <c r="K10" s="98">
        <f t="shared" si="1"/>
        <v>0</v>
      </c>
      <c r="L10" s="98">
        <f t="shared" si="1"/>
        <v>0</v>
      </c>
      <c r="M10" s="107">
        <v>0</v>
      </c>
      <c r="N10" s="98"/>
      <c r="O10" s="98"/>
      <c r="P10" s="107">
        <v>0</v>
      </c>
      <c r="Q10" s="98"/>
      <c r="R10" s="98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</row>
    <row r="11" spans="1:30" ht="15.75" customHeight="1" x14ac:dyDescent="0.15">
      <c r="A11" s="97"/>
      <c r="B11" s="97"/>
      <c r="C11" s="98" t="s">
        <v>90</v>
      </c>
      <c r="D11" s="106"/>
      <c r="E11" s="108">
        <v>0.04</v>
      </c>
      <c r="F11" s="98">
        <f>IF(AND(F8 &gt;= 50000, F8 &lt; 100000), (F8 - 50000) * E11, IF(F8 &gt;= 100000, (99999.99 - 50000) * E11, 0))</f>
        <v>1999.9996000000003</v>
      </c>
      <c r="G11" s="98">
        <f>IF(AND(G8 &gt;= 50000, G8 &lt; 100000), (G8 - 50000) * E11, IF(G8 &gt;= 100000, (99999.99 - 50000) * E11, 0))</f>
        <v>1999.9996000000003</v>
      </c>
      <c r="H11" s="98">
        <f>IF(AND(H8 &gt;= 50000, H8 &lt; 100000), (H8 - 50000) * E11, IF(H8 &gt;= 100000, (99999.99 - 50000) * E11, 0))</f>
        <v>1999.9996000000003</v>
      </c>
      <c r="I11" s="98">
        <f>IF(AND(I8 &gt;= 50000, I8 &lt; 100000), (I8 - 50000) * E11, IF(I8 &gt;= 100000, (99999.99 - 50000) * E11, 0))</f>
        <v>0</v>
      </c>
      <c r="J11" s="98">
        <f>IF(AND(J8 &gt;= 50000, J8 &lt; 100000), (J8 - 50000) * E11, IF(J8 &gt;= 100000, (99999.99 - 50000) * E11, 0))</f>
        <v>0</v>
      </c>
      <c r="K11" s="98">
        <f>IF(AND(K8 &gt;= 50000, K8 &lt; 100000), (K8 - 50000) * E11, IF(K8 &gt;= 100000, (99999.99 - 50000) * E11, 0))</f>
        <v>0</v>
      </c>
      <c r="L11" s="98">
        <f>IF(AND(L8 &gt;= 50000, L8 &lt; 100000), (L8 - 50000) * E11, IF(L8 &gt;= 100000, (99999.99 - 50000) * E11, 0))</f>
        <v>0</v>
      </c>
      <c r="M11" s="108">
        <v>0</v>
      </c>
      <c r="N11" s="98">
        <f t="shared" ref="N11:O11" si="2">IF(N8 &lt; 100000, 0, 0)</f>
        <v>0</v>
      </c>
      <c r="O11" s="98">
        <f t="shared" si="2"/>
        <v>0</v>
      </c>
      <c r="P11" s="108">
        <v>0</v>
      </c>
      <c r="Q11" s="98"/>
      <c r="R11" s="98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</row>
    <row r="12" spans="1:30" ht="15.75" customHeight="1" x14ac:dyDescent="0.15">
      <c r="A12" s="97"/>
      <c r="B12" s="97"/>
      <c r="C12" s="98" t="s">
        <v>91</v>
      </c>
      <c r="D12" s="106"/>
      <c r="E12" s="108">
        <v>0.05</v>
      </c>
      <c r="F12" s="98">
        <f>IF(AND(F8 &gt;= 100000, F8 &lt; 150000),(F8 - 100000) * E12, IF(F8 &gt;= 150000,(149999.99 - 100000) * E12, 0))</f>
        <v>1598.1330000000003</v>
      </c>
      <c r="G12" s="98">
        <f>IF(AND(G8 &gt;= 100000, G8 &lt; 150000),(G8 - 100000) * E12, IF(G8 &gt;= 150000,(149999.99 - 100000) * E12, 0))</f>
        <v>873.21849999999984</v>
      </c>
      <c r="H12" s="98">
        <f>IF(AND(H8 &gt;= 100000, H8 &lt; 150000),(H8 - 100000) * E12, IF(H8 &gt;= 150000,(149999.99 - 100000) * E12, 0))</f>
        <v>278.33099999999979</v>
      </c>
      <c r="I12" s="98">
        <f>IF(AND(I8 &gt;= 100000, I8 &lt; 150000),(I8 - 100000) * E12, IF(I8 &gt;= 150000,(149999.99 - 100000) * E12, 0))</f>
        <v>0</v>
      </c>
      <c r="J12" s="98">
        <f>IF(AND(J8 &gt;= 100000, J8 &lt; 150000),(J8 - 100000) * E12, IF(J8 &gt;= 150000,(149999.99 - 100000) * E12, 0))</f>
        <v>0</v>
      </c>
      <c r="K12" s="98">
        <f>IF(AND(K8 &gt;= 100000, K8 &lt; 150000),(K8 - 100000) * E12, IF(K8 &gt;= 150000,(149999.99 - 100000) * E12, 0))</f>
        <v>0</v>
      </c>
      <c r="L12" s="98">
        <f>IF(AND(L8 &gt;= 100000, L8 &lt; 150000),(L8 - 100000) * E12, IF(L8 &gt;= 150000,(149999.99 - 100000) * E12, 0))</f>
        <v>0</v>
      </c>
      <c r="M12" s="108">
        <v>0.04</v>
      </c>
      <c r="N12" s="98">
        <f>IF(AND(N8 &gt;= 100000, N8 &lt; 150000), (N8 - 100000) * M12, IF(N8 &gt;= 100000, (149999.99 - 100000) * M12, 0))</f>
        <v>1999.9995999999996</v>
      </c>
      <c r="O12" s="98">
        <f>IF(AND(O8 &gt;= 100000, O8 &lt; 150000), (O8 - 100000) * M12, IF(O8 &gt;= 100000, (149999.99 - 100000) * M12, 0))</f>
        <v>0</v>
      </c>
      <c r="P12" s="108">
        <v>0</v>
      </c>
      <c r="Q12" s="98"/>
      <c r="R12" s="98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</row>
    <row r="13" spans="1:30" ht="15.75" customHeight="1" x14ac:dyDescent="0.15">
      <c r="A13" s="97"/>
      <c r="B13" s="97"/>
      <c r="C13" s="98" t="s">
        <v>92</v>
      </c>
      <c r="D13" s="106"/>
      <c r="E13" s="108">
        <v>0.06</v>
      </c>
      <c r="F13" s="98">
        <f>IF(AND(F8&gt;= 150000, F8 &lt; 200000),(F8 - 150000) * E13, IF(F8 &gt;= 200000,(199999.99 - 150000) * E13, 0))</f>
        <v>0</v>
      </c>
      <c r="G13" s="98">
        <f>IF(AND(G8&gt;= 150000, G8 &lt; 200000),(G8 - 150000) * E13, IF(G8 &gt;= 200000,(199999.99 - 150000) * E13, 0))</f>
        <v>0</v>
      </c>
      <c r="H13" s="98">
        <f>IF(AND(H8&gt;= 150000, H8 &lt; 200000),(H8 - 150000) * E13, IF(H8 &gt;= 200000,(199999.99 - 150000) * E13, 0))</f>
        <v>0</v>
      </c>
      <c r="I13" s="98">
        <f>IF(AND(I8&gt;= 150000, I8 &lt; 200000),(I8 - 150000) * E13, IF(I8 &gt;= 200000,(199999.99 - 150000) * E13, 0))</f>
        <v>0</v>
      </c>
      <c r="J13" s="98">
        <f>IF(AND(J8&gt;= 150000, J8 &lt; 200000),(J8 - 150000) * E13, IF(J8 &gt;= 200000,(199999.99 - 150000) * E13, 0))</f>
        <v>0</v>
      </c>
      <c r="K13" s="98">
        <f>IF(AND(K8&gt;= 150000, K8 &lt; 200000),(K8 - 150000) * E13, IF(K8 &gt;= 200000,(199999.99 - 150000) * E13, 0))</f>
        <v>0</v>
      </c>
      <c r="L13" s="98">
        <f>IF(AND(L8&gt;= 150000, L8 &lt; 200000),(L8 - 150000) * E13, IF(L8 &gt;= 200000,(199999.99 - 150000) * E13, 0))</f>
        <v>0</v>
      </c>
      <c r="M13" s="108">
        <v>0.04</v>
      </c>
      <c r="N13" s="98">
        <f>IF(AND(N8 &gt;= 150000, N8 &lt; 200000), (N8 - 150000) * M13, IF(N8 &gt;= 150000, (199999.99 - 150000) * M13, 0))</f>
        <v>1999.9995999999996</v>
      </c>
      <c r="O13" s="98">
        <f>IF(AND(O8 &gt;= 150000, O8 &lt; 200000), (O8 - 150000) * M13, IF(O8 &gt;= 150000, (199999.99 - 150000) * M13, 0))</f>
        <v>0</v>
      </c>
      <c r="P13" s="108">
        <v>0</v>
      </c>
      <c r="Q13" s="109">
        <f t="shared" ref="Q13:R13" si="3">IF(Q8 &lt; 200000, 0, 0)</f>
        <v>0</v>
      </c>
      <c r="R13" s="109">
        <f t="shared" si="3"/>
        <v>0</v>
      </c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</row>
    <row r="14" spans="1:30" ht="15.75" customHeight="1" x14ac:dyDescent="0.15">
      <c r="A14" s="97"/>
      <c r="B14" s="97"/>
      <c r="C14" s="98" t="s">
        <v>93</v>
      </c>
      <c r="D14" s="106"/>
      <c r="E14" s="108">
        <v>0.06</v>
      </c>
      <c r="F14" s="98">
        <f>IF(AND(F8 &gt;= 200000, F8 &lt; 250000),(F8 - 200000) * E14, IF(F8 &gt;= 250000,(249999.99 - 200000) * E14, 0))</f>
        <v>0</v>
      </c>
      <c r="G14" s="98">
        <f>IF(AND(G8 &gt;= 200000, G8 &lt; 250000),(G8 - 200000) * E14, IF(G8 &gt;= 250000,(249999.99 - 200000) * E14, 0))</f>
        <v>0</v>
      </c>
      <c r="H14" s="98">
        <f>IF(AND(H8 &gt;= 200000, H8 &lt; 250000),(H8 - 200000) * E14, IF(H8 &gt;= 250000,(249999.99 - 200000) * E14, 0))</f>
        <v>0</v>
      </c>
      <c r="I14" s="98">
        <f>IF(AND(I8 &gt;= 200000, I8 &lt; 250000),(I8 - 200000) * E14, IF(I8 &gt;= 250000,(249999.99 - 200000) * E14, 0))</f>
        <v>0</v>
      </c>
      <c r="J14" s="98">
        <f>IF(AND(J8 &gt;= 200000, J8 &lt; 250000),(J8 - 200000) * E14, IF(J8 &gt;= 250000,(249999.99 - 200000) * E14, 0))</f>
        <v>0</v>
      </c>
      <c r="K14" s="98">
        <f>IF(AND(K8 &gt;= 200000, K8 &lt; 250000),(K8 - 200000) * E14, IF(K8 &gt;= 250000,(249999.99 - 200000) * E14, 0))</f>
        <v>0</v>
      </c>
      <c r="L14" s="98">
        <f>IF(AND(L8 &gt;= 200000, L8 &lt; 250000),(L8 - 200000) * E14, IF(L8 &gt;= 250000,(249999.99 - 200000) * E14, 0))</f>
        <v>0</v>
      </c>
      <c r="M14" s="108">
        <v>0.05</v>
      </c>
      <c r="N14" s="98">
        <f>IF(AND(N8 &gt;= 200000, N8 &lt; 250000), (N8 - 200000) * M14, IF(N8 &gt;= 200000, (249999.99 - 200000) * M14, 0))</f>
        <v>2499.9994999999999</v>
      </c>
      <c r="O14" s="98">
        <f>IF(AND(O8 &gt;= 200000, O8 &lt; 250000), (O8 - 200000) * M14, IF(O8 &gt;= 200000, (249999.99 - 200000) * M14, 0))</f>
        <v>0</v>
      </c>
      <c r="P14" s="108">
        <v>0.01</v>
      </c>
      <c r="Q14" s="109">
        <f>IF(AND(Q8 &gt;= 200000, Q8 &lt; 250000), (Q8 - 200000) * P14, IF(Q8 &gt;= 200000, (249999.99 - 200000) * P14, 0))</f>
        <v>499.99989999999991</v>
      </c>
      <c r="R14" s="109">
        <f>IF(AND(R8 &gt;= 200000, R8 &lt; 250000), (R8 - 200000) * P14, IF(R8 &gt;= 200000, (249999.99 - 200000) * P14, 0))</f>
        <v>0</v>
      </c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</row>
    <row r="15" spans="1:30" ht="15.75" customHeight="1" x14ac:dyDescent="0.15">
      <c r="A15" s="97"/>
      <c r="B15" s="97"/>
      <c r="C15" s="98" t="s">
        <v>94</v>
      </c>
      <c r="D15" s="106"/>
      <c r="E15" s="108">
        <v>7.0000000000000007E-2</v>
      </c>
      <c r="F15" s="98">
        <f>IF(AND(F8 &gt;= 250000, F8 &lt; 300000),(F8 - 250000) * E15, IF(F8 &gt;= 300000,(299999.99 - 250000) * E15, 0))</f>
        <v>0</v>
      </c>
      <c r="G15" s="98">
        <f>IF(AND(G8 &gt;= 250000, G8 &lt; 300000),(G8 - 250000) * E15, IF(G8 &gt;= 300000,(299999.99 - 250000) * E15, 0))</f>
        <v>0</v>
      </c>
      <c r="H15" s="98">
        <f>IF(AND(H8 &gt;= 250000, H8 &lt; 300000),(H8 - 250000) * E15, IF(H8 &gt;= 300000,(299999.99 - 250000) * E15, 0))</f>
        <v>0</v>
      </c>
      <c r="I15" s="98">
        <f>IF(AND(I8 &gt;= 250000, I8 &lt; 300000),(I8 - 250000) * E15, IF(I8 &gt;= 300000,(299999.99 - 250000) * E15, 0))</f>
        <v>0</v>
      </c>
      <c r="J15" s="98">
        <f>IF(AND(J8 &gt;= 250000, J8 &lt; 300000),(J8 - 250000) * E15, IF(J8 &gt;= 300000,(299999.99 - 250000) * E15, 0))</f>
        <v>0</v>
      </c>
      <c r="K15" s="98">
        <f>IF(AND(K8 &gt;= 250000, K8 &lt; 300000),(K8 - 250000) * E15, IF(K8 &gt;= 300000,(299999.99 - 250000) * E15, 0))</f>
        <v>0</v>
      </c>
      <c r="L15" s="98">
        <f>IF(AND(L8 &gt;= 250000, L8 &lt; 300000),(L8 - 250000) * E15, IF(L8 &gt;= 300000,(299999.99 - 250000) * E15, 0))</f>
        <v>0</v>
      </c>
      <c r="M15" s="108">
        <v>0.05</v>
      </c>
      <c r="N15" s="98">
        <f>IF(AND(N8 &gt;= 250000, N8 &lt; 300000), (N8 - 250000) * M15, IF(N8 &gt;= 250000, (299999.99 - 250000) * M15, 0))</f>
        <v>2499.9994999999999</v>
      </c>
      <c r="O15" s="98">
        <f>IF(AND(O8 &gt;= 250000, O8 &lt; 300000), (O8 - 250000) * M15, IF(O8 &gt;= 250000, (299999.99 - 250000) * M15, 0))</f>
        <v>0</v>
      </c>
      <c r="P15" s="108">
        <v>0.01</v>
      </c>
      <c r="Q15" s="109">
        <f>IF(AND(Q8 &gt;= 250000, Q8 &lt; 300000), (Q8 - 250000) * P15, IF(Q8 &gt;= 250000, (299999.99 - 250000) * P15, 0))</f>
        <v>499.99989999999991</v>
      </c>
      <c r="R15" s="109">
        <f>IF(AND(R8 &gt;= 250000, R8 &lt; 300000), (R8 - 250000) * P15, IF(R8 &gt;= 250000, (299999.99 - 250000) * P15, 0))</f>
        <v>0</v>
      </c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</row>
    <row r="16" spans="1:30" ht="15.75" customHeight="1" x14ac:dyDescent="0.15">
      <c r="A16" s="97"/>
      <c r="B16" s="97"/>
      <c r="C16" s="98" t="s">
        <v>95</v>
      </c>
      <c r="D16" s="106"/>
      <c r="E16" s="108">
        <v>0.08</v>
      </c>
      <c r="F16" s="98">
        <f>IF(AND(F8 &gt;= 300000, F8 &lt; 400000),(F8 - 300000) * E16, IF(F8 &gt;= 400000,(399999.99 - 300000) * E16, 0))</f>
        <v>0</v>
      </c>
      <c r="G16" s="98">
        <f>IF(AND(G8 &gt;= 300000, G8 &lt; 400000),(G8 - 300000) * E16, IF(G8 &gt;= 400000,(399999.99 - 300000) * E16, 0))</f>
        <v>0</v>
      </c>
      <c r="H16" s="98">
        <f>IF(AND(H8 &gt;= 300000, H8 &lt; 400000),(H8 - 300000) * E16, IF(H8 &gt;= 400000,(399999.99 - 300000) * E16, 0))</f>
        <v>0</v>
      </c>
      <c r="I16" s="98">
        <f>IF(AND(I8 &gt;= 300000, I8 &lt; 400000),(I8 - 300000) * E16, IF(I8 &gt;= 400000,(399999.99 - 300000) * E16, 0))</f>
        <v>0</v>
      </c>
      <c r="J16" s="98">
        <f>IF(AND(J8 &gt;= 300000, J8 &lt; 400000),(J8 - 300000) * E16, IF(J8 &gt;= 400000,(399999.99 - 300000) * E16, 0))</f>
        <v>0</v>
      </c>
      <c r="K16" s="98">
        <f>IF(AND(K8 &gt;= 300000, K8 &lt; 400000),(K8 - 300000) * E16, IF(K8 &gt;= 400000,(399999.99 - 300000) * E16, 0))</f>
        <v>0</v>
      </c>
      <c r="L16" s="98">
        <f>IF(AND(L8 &gt;= 300000, L8 &lt; 400000),(L8 - 300000) * E16, IF(L8 &gt;= 400000,(399999.99 - 300000) * E16, 0))</f>
        <v>0</v>
      </c>
      <c r="M16" s="108">
        <v>0.06</v>
      </c>
      <c r="N16" s="98">
        <f>IF(AND(N8 &gt;= 300000, N8 &lt; 400000), (N8 - 300000) * M16, IF(N8 &gt;= 300000, (399999.99 - 300000) * M16, 0))</f>
        <v>3751.8623999999986</v>
      </c>
      <c r="O16" s="98">
        <f>IF(AND(O8 &gt;= 300000, O8 &lt; 400000), (O8 - 300000) * M16, IF(O8 &gt;= 300000, (399999.99 - 300000) * M16, 0))</f>
        <v>0</v>
      </c>
      <c r="P16" s="108">
        <v>0.01</v>
      </c>
      <c r="Q16" s="109">
        <f>IF(AND(Q8 &gt;= 300000, Q8 &lt; 400000), (Q8 - 300000) * P16, IF(Q8 &gt;= 300000, (399999.99 - 300000) * P16, 0))</f>
        <v>625.31039999999985</v>
      </c>
      <c r="R16" s="109">
        <f>IF(AND(R8 &gt;= 300000, R8 &lt; 400000), (R8 - 300000) * P16, IF(R8 &gt;= 300000, (399999.99 - 300000) * P16, 0))</f>
        <v>0</v>
      </c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</row>
    <row r="17" spans="1:30" ht="15.75" customHeight="1" x14ac:dyDescent="0.15">
      <c r="A17" s="97"/>
      <c r="B17" s="97"/>
      <c r="C17" s="98" t="s">
        <v>96</v>
      </c>
      <c r="D17" s="106"/>
      <c r="E17" s="108">
        <v>0.09</v>
      </c>
      <c r="F17" s="98">
        <f>IF(AND(F8 &gt;= 400000, F8 &lt; 500000),(F8 - 400000) * E17, IF(F8 &gt;= 500000,(499999.99 - 400000) * E17, 0))</f>
        <v>0</v>
      </c>
      <c r="G17" s="98">
        <f>IF(AND(G8 &gt;= 400000, G8 &lt; 500000),(G8 - 400000) * E17, IF(G8 &gt;= 500000,(499999.99 - 400000) * E17, 0))</f>
        <v>0</v>
      </c>
      <c r="H17" s="98">
        <f>IF(AND(H8 &gt;= 400000, H8 &lt; 500000),(H8 - 400000) * E17, IF(H8 &gt;= 500000,(499999.99 - 400000) * E17, 0))</f>
        <v>0</v>
      </c>
      <c r="I17" s="98">
        <f>IF(AND(I8 &gt;= 400000, I8 &lt; 500000),(I8 - 400000) * E17, IF(I8 &gt;= 500000,(499999.99 - 400000) * E17, 0))</f>
        <v>0</v>
      </c>
      <c r="J17" s="98">
        <f>IF(AND(J8 &gt;= 400000, J8 &lt; 500000),(J8 - 400000) * E17, IF(J8 &gt;= 500000,(499999.99 - 400000) * E17, 0))</f>
        <v>0</v>
      </c>
      <c r="K17" s="98">
        <f>IF(AND(K8 &gt;= 400000, K8 &lt; 500000),(K8 - 400000) * E17, IF(K8 &gt;= 500000,(499999.99 - 400000) * E17, 0))</f>
        <v>0</v>
      </c>
      <c r="L17" s="98">
        <f>IF(AND(L8 &gt;= 400000, L8 &lt; 500000),(L8 - 400000) * E17, IF(L8 &gt;= 500000,(499999.99 - 400000) * E17, 0))</f>
        <v>0</v>
      </c>
      <c r="M17" s="108">
        <v>0.06</v>
      </c>
      <c r="N17" s="98">
        <f>IF(AND(N8 &gt;= 400000, N8 &lt; 500000), (N8 - 400000) * M17, IF(N8 &gt;= 400000, (499999.99 - 400000) * M17, 0))</f>
        <v>0</v>
      </c>
      <c r="O17" s="98">
        <f>IF(AND(O8 &gt;= 400000, O8 &lt; 500000), (O8 - 400000) * M17, IF(O8 &gt;= 400000, (499999.99 - 400000) * M17, 0))</f>
        <v>0</v>
      </c>
      <c r="P17" s="108">
        <v>0.01</v>
      </c>
      <c r="Q17" s="109">
        <f>IF(AND(Q8 &gt;= 400000, Q8 &lt; 500000), (Q8 - 400000) * P17, IF(Q8 &gt;= 400000, (499999.99 - 400000) * P17, 0))</f>
        <v>0</v>
      </c>
      <c r="R17" s="109">
        <f>IF(AND(R8 &gt;= 400000, R8 &lt; 500000), (R8 - 400000) * P17, IF(R8 &gt;= 400000, (499999.99 - 400000) * P17, 0))</f>
        <v>0</v>
      </c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</row>
    <row r="18" spans="1:30" ht="15.75" customHeight="1" x14ac:dyDescent="0.15">
      <c r="A18" s="97"/>
      <c r="B18" s="97"/>
      <c r="C18" s="98" t="s">
        <v>97</v>
      </c>
      <c r="D18" s="106"/>
      <c r="E18" s="108">
        <v>0.1</v>
      </c>
      <c r="F18" s="98"/>
      <c r="G18" s="98"/>
      <c r="H18" s="98"/>
      <c r="I18" s="98"/>
      <c r="J18" s="98"/>
      <c r="K18" s="98"/>
      <c r="L18" s="98"/>
      <c r="M18" s="108">
        <v>7.0000000000000007E-2</v>
      </c>
      <c r="N18" s="98">
        <f>IF(AND(N8 &gt;= 500000, N8 &lt; 600000), (N8 - 500000) * M18, IF(N8 &gt;= 500000, (599999.99 - 500000) * M18, 0))</f>
        <v>0</v>
      </c>
      <c r="O18" s="98">
        <f>IF(AND(O8 &gt;= 500000, O8 &lt; 600000), (O8 - 500000) * M18, IF(O8 &gt;= 500000, (599999.99 - 500000) * M18, 0))</f>
        <v>0</v>
      </c>
      <c r="P18" s="108">
        <v>0.02</v>
      </c>
      <c r="Q18" s="109">
        <f>IF(AND(Q8 &gt;= 500000, Q8 &lt; 600000), (Q8 - 500000) * P18, IF(Q8 &gt;= 500000, (599999.99 - 500000) * P18, 0))</f>
        <v>0</v>
      </c>
      <c r="R18" s="109">
        <f>IF(AND(R8 &gt;= 500000, R8 &lt; 600000), (R8 - 500000) * P18, IF(R8 &gt;= 500000, (599999.99 - 500000) * P18, 0))</f>
        <v>0</v>
      </c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</row>
    <row r="19" spans="1:30" ht="15.75" customHeight="1" x14ac:dyDescent="0.15">
      <c r="A19" s="97"/>
      <c r="B19" s="97"/>
      <c r="C19" s="98" t="s">
        <v>98</v>
      </c>
      <c r="D19" s="106"/>
      <c r="E19" s="108">
        <v>0.11</v>
      </c>
      <c r="F19" s="98"/>
      <c r="G19" s="98"/>
      <c r="H19" s="98"/>
      <c r="I19" s="98"/>
      <c r="J19" s="98"/>
      <c r="K19" s="98"/>
      <c r="L19" s="98"/>
      <c r="M19" s="108">
        <v>7.0000000000000007E-2</v>
      </c>
      <c r="N19" s="98">
        <f>IF(AND(N8 &gt;= 600000, N8 &lt; 700000), (N8 - 600000) * M19, IF(N8 &gt;= 600000, (699999.99 - 600000) * M19, 0))</f>
        <v>0</v>
      </c>
      <c r="O19" s="98">
        <f>IF(AND(O8 &gt;= 600000, O8 &lt; 700000), (O8 - 600000) * M19, IF(O8 &gt;= 600000, (699999.99 - 600000) * M19, 0))</f>
        <v>0</v>
      </c>
      <c r="P19" s="108">
        <v>0.02</v>
      </c>
      <c r="Q19" s="109">
        <f>IF(AND(Q8 &gt;= 600000, Q8 &lt; 700000), (Q8 - 600000) * P19, IF(Q8 &gt;= 600000, (699999.99 - 600000) * P19, 0))</f>
        <v>0</v>
      </c>
      <c r="R19" s="109">
        <f>IF(AND(R8 &gt;= 600000, R8 &lt; 700000), (R8 - 600000) * P19, IF(R8 &gt;= 600000, (699999.99 - 600000) * P19, 0))</f>
        <v>0</v>
      </c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</row>
    <row r="20" spans="1:30" ht="15.75" customHeight="1" x14ac:dyDescent="0.15">
      <c r="A20" s="97"/>
      <c r="B20" s="97"/>
      <c r="C20" s="98" t="s">
        <v>99</v>
      </c>
      <c r="D20" s="106"/>
      <c r="E20" s="108">
        <v>0.12</v>
      </c>
      <c r="F20" s="98"/>
      <c r="G20" s="98"/>
      <c r="H20" s="98"/>
      <c r="I20" s="98"/>
      <c r="J20" s="98"/>
      <c r="K20" s="98"/>
      <c r="L20" s="98"/>
      <c r="M20" s="108">
        <v>7.0000000000000007E-2</v>
      </c>
      <c r="N20" s="98">
        <f>IF(AND(N8 &gt;= 700000, N8 &lt; 800000), (N8 - 700000) * M20, IF(N8 &gt;= 700000, (799999.99 - 700000) * M20, 0))</f>
        <v>0</v>
      </c>
      <c r="O20" s="98">
        <f>IF(AND(O8 &gt;= 700000, O8 &lt; 800000), (O8 - 700000) * M20, IF(O8 &gt;= 700000, (799999.99 - 700000) * M20, 0))</f>
        <v>0</v>
      </c>
      <c r="P20" s="108">
        <v>0.02</v>
      </c>
      <c r="Q20" s="109">
        <f>IF(AND(Q8 &gt;= 700000, Q8 &lt; 800000), (Q8 - 700000) * P20, IF(Q8 &gt;= 700000, (799999.99 - 700000) * P20, 0))</f>
        <v>0</v>
      </c>
      <c r="R20" s="109">
        <f>IF(AND(R8 &gt;= 700000, R8 &lt; 800000), (R8 - 700000) * P20, IF(R8 &gt;= 700000, (799999.99 - 700000) * P20, 0))</f>
        <v>0</v>
      </c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</row>
    <row r="21" spans="1:30" ht="15.75" customHeight="1" x14ac:dyDescent="0.15">
      <c r="A21" s="97"/>
      <c r="B21" s="97"/>
      <c r="C21" s="98" t="s">
        <v>100</v>
      </c>
      <c r="D21" s="106"/>
      <c r="E21" s="108">
        <v>0.13</v>
      </c>
      <c r="F21" s="98"/>
      <c r="G21" s="98"/>
      <c r="H21" s="98"/>
      <c r="I21" s="98"/>
      <c r="J21" s="98"/>
      <c r="K21" s="98"/>
      <c r="L21" s="98"/>
      <c r="M21" s="108">
        <v>7.0000000000000007E-2</v>
      </c>
      <c r="N21" s="98">
        <f>IF(AND(N8 &gt;= 800000, N8 &lt; 900000), (N8 - 800000) * M21, IF(N8 &gt;= 800000, (899999.99 - 800000) * M21, 0))</f>
        <v>0</v>
      </c>
      <c r="O21" s="98">
        <f>IF(AND(O8 &gt;= 800000, O8 &lt; 900000), (O8 - 800000) * M21, IF(O8 &gt;= 800000, (899999.99 - 800000) * M21, 0))</f>
        <v>0</v>
      </c>
      <c r="P21" s="108">
        <v>0.02</v>
      </c>
      <c r="Q21" s="109">
        <f>IF(AND(Q8 &gt;= 800000, Q8 &lt; 900000), (Q8 - 800000) * P21, IF(Q8 &gt;= 800000, (899999.99 - 800000) * P21, 0))</f>
        <v>0</v>
      </c>
      <c r="R21" s="109">
        <f>IF(AND(R8 &gt;= 800000, R8 &lt; 900000), (R8 - 800000) * P21, IF(R8 &gt;= 800000, (899999.99 - 800000) * P21, 0))</f>
        <v>0</v>
      </c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</row>
    <row r="22" spans="1:30" ht="15.75" customHeight="1" x14ac:dyDescent="0.15">
      <c r="A22" s="97"/>
      <c r="B22" s="97"/>
      <c r="C22" s="98" t="s">
        <v>101</v>
      </c>
      <c r="D22" s="106"/>
      <c r="E22" s="108">
        <v>0.14000000000000001</v>
      </c>
      <c r="F22" s="98"/>
      <c r="G22" s="98"/>
      <c r="H22" s="98"/>
      <c r="I22" s="98"/>
      <c r="J22" s="98"/>
      <c r="K22" s="98"/>
      <c r="L22" s="98"/>
      <c r="M22" s="108">
        <v>7.0000000000000007E-2</v>
      </c>
      <c r="N22" s="98">
        <f>IF(AND(N8 &gt;= 900000, N8 &lt; 1000000), (N8 - 900000) * M22, IF(N8 &gt;= 900000, (999999.99 - 900000) * M22, 0))</f>
        <v>0</v>
      </c>
      <c r="O22" s="98">
        <f>IF(AND(O8 &gt;= 900000, O8 &lt; 1000000), (O8 - 900000) * M22, IF(O8 &gt;= 900000, (999999.99 - 900000) * M22, 0))</f>
        <v>0</v>
      </c>
      <c r="P22" s="108">
        <v>0.02</v>
      </c>
      <c r="Q22" s="109">
        <f>IF(AND(Q8 &gt;= 900000, Q8 &lt; 1000000), (Q8 - 900000) * P22, IF(Q8 &gt;= 900000, (999999.99 - 900000) * P22, 0))</f>
        <v>0</v>
      </c>
      <c r="R22" s="109">
        <f>IF(AND(R8 &gt;= 900000, R8 &lt; 1000000), (R8 - 900000) * P22, IF(R8 &gt;= 900000, (999999.99 - 900000) * P22, 0))</f>
        <v>0</v>
      </c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</row>
    <row r="23" spans="1:30" ht="15.75" customHeight="1" x14ac:dyDescent="0.15">
      <c r="A23" s="97"/>
      <c r="B23" s="97"/>
      <c r="C23" s="98" t="s">
        <v>102</v>
      </c>
      <c r="D23" s="106"/>
      <c r="E23" s="108">
        <v>0.15</v>
      </c>
      <c r="F23" s="98"/>
      <c r="G23" s="98"/>
      <c r="H23" s="98"/>
      <c r="I23" s="98"/>
      <c r="J23" s="98"/>
      <c r="K23" s="98"/>
      <c r="L23" s="98"/>
      <c r="M23" s="108">
        <v>0.08</v>
      </c>
      <c r="N23" s="98">
        <f>IF(AND(N8 &gt;= 1000000, N8 &lt; 2000000), (N8 - 1000000) * M23, IF(N8 &gt;= 1000000, (1999999.99 - 1000000) * M23, 0))</f>
        <v>0</v>
      </c>
      <c r="O23" s="98">
        <f>IF(AND(O8 &gt;= 1000000, O8 &lt; 2000000), (O8 - 1000000) * M23, IF(O8 &gt;= 1000000, (1999999.99 - 1000000) * M23, 0))</f>
        <v>0</v>
      </c>
      <c r="P23" s="108">
        <v>0.03</v>
      </c>
      <c r="Q23" s="109">
        <f>IF(AND(Q8 &gt;= 1000000, Q8 &lt; 2000000), (Q8 - 1000000) * P23, IF(Q8 &gt;= 1000000, (1999999.99 - 1000000) * P23, 0))</f>
        <v>0</v>
      </c>
      <c r="R23" s="109">
        <f>IF(AND(R8 &gt;= 1000000, R8 &lt; 2000000), (R8 - 1000000) * P23, IF(R8 &gt;= 1000000, (1999999.99 - 1000000) * P23, 0))</f>
        <v>0</v>
      </c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</row>
    <row r="24" spans="1:30" ht="15.75" customHeight="1" x14ac:dyDescent="0.15">
      <c r="A24" s="97"/>
      <c r="B24" s="97"/>
      <c r="C24" s="98" t="s">
        <v>103</v>
      </c>
      <c r="D24" s="106"/>
      <c r="E24" s="108">
        <v>0.15</v>
      </c>
      <c r="F24" s="98"/>
      <c r="G24" s="98"/>
      <c r="H24" s="98"/>
      <c r="I24" s="98"/>
      <c r="J24" s="98"/>
      <c r="K24" s="98"/>
      <c r="L24" s="98"/>
      <c r="M24" s="108">
        <v>0.08</v>
      </c>
      <c r="N24" s="98"/>
      <c r="O24" s="98"/>
      <c r="P24" s="108">
        <v>0.03</v>
      </c>
      <c r="Q24" s="109">
        <f>IF(AND(Q8 &gt;= 2000000, Q8 &lt; 3000000), (Q8 - 2000000) * P24, IF(Q8 &gt;= 2000000, (2999999.99 - 2000000) * P24, 0))</f>
        <v>0</v>
      </c>
      <c r="R24" s="109">
        <f>IF(AND(R8 &gt;= 2000000, R8 &lt; 3000000), (R8 - 2000000) * P24, IF(R8 &gt;= 2000000, (2999999.99 - 2000000) * P24, 0))</f>
        <v>0</v>
      </c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</row>
    <row r="25" spans="1:30" ht="15.75" customHeight="1" x14ac:dyDescent="0.15">
      <c r="A25" s="97"/>
      <c r="B25" s="97"/>
      <c r="C25" s="98" t="s">
        <v>104</v>
      </c>
      <c r="D25" s="106"/>
      <c r="E25" s="110">
        <v>0.15</v>
      </c>
      <c r="F25" s="98"/>
      <c r="G25" s="98"/>
      <c r="H25" s="98"/>
      <c r="I25" s="98"/>
      <c r="J25" s="98"/>
      <c r="K25" s="98"/>
      <c r="L25" s="98"/>
      <c r="M25" s="110">
        <v>0.08</v>
      </c>
      <c r="N25" s="98"/>
      <c r="O25" s="98"/>
      <c r="P25" s="110">
        <v>0.03</v>
      </c>
      <c r="Q25" s="109">
        <f>IF(AND(Q8 &gt;= 3000000, Q8 &lt; 4000000), (Q8 - 3000000) * P25, IF(Q8 &gt;= 3000000, (3999999.99 - 3000000) * P25, 0))</f>
        <v>0</v>
      </c>
      <c r="R25" s="109">
        <f>IF(AND(R8 &gt;= 3000000, R8 &lt; 4000000), (R8 - 3000000) * P25, IF(R8 &gt;= 3000000, (3999999.99 - 3000000) * P25, 0))</f>
        <v>0</v>
      </c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</row>
    <row r="26" spans="1:30" ht="15.75" customHeight="1" x14ac:dyDescent="0.15">
      <c r="A26" s="97"/>
      <c r="B26" s="97"/>
      <c r="C26" s="98"/>
      <c r="D26" s="97"/>
      <c r="E26" s="97"/>
      <c r="F26" s="98"/>
      <c r="G26" s="98"/>
      <c r="H26" s="98"/>
      <c r="I26" s="98"/>
      <c r="J26" s="98"/>
      <c r="K26" s="98"/>
      <c r="L26" s="98"/>
      <c r="M26" s="97"/>
      <c r="N26" s="98"/>
      <c r="O26" s="98"/>
      <c r="P26" s="97"/>
      <c r="Q26" s="98"/>
      <c r="R26" s="98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</row>
    <row r="27" spans="1:30" ht="15.75" customHeight="1" x14ac:dyDescent="0.15">
      <c r="A27" s="97"/>
      <c r="B27" s="97" t="s">
        <v>128</v>
      </c>
      <c r="C27" s="98"/>
      <c r="D27" s="97"/>
      <c r="E27" s="97"/>
      <c r="F27" s="98">
        <f t="shared" ref="F27:L27" si="4">SUM(F10:F25)</f>
        <v>3598.1326000000008</v>
      </c>
      <c r="G27" s="98">
        <f t="shared" si="4"/>
        <v>2873.2181</v>
      </c>
      <c r="H27" s="98">
        <f t="shared" si="4"/>
        <v>2278.3306000000002</v>
      </c>
      <c r="I27" s="98">
        <f t="shared" si="4"/>
        <v>0</v>
      </c>
      <c r="J27" s="98">
        <f t="shared" si="4"/>
        <v>0</v>
      </c>
      <c r="K27" s="98">
        <f t="shared" si="4"/>
        <v>0</v>
      </c>
      <c r="L27" s="98">
        <f t="shared" si="4"/>
        <v>0</v>
      </c>
      <c r="M27" s="98"/>
      <c r="N27" s="98">
        <f t="shared" ref="N27:O27" si="5">SUM(N10:N25)</f>
        <v>12751.860599999996</v>
      </c>
      <c r="O27" s="98">
        <f t="shared" si="5"/>
        <v>0</v>
      </c>
      <c r="P27" s="98"/>
      <c r="Q27" s="98">
        <f t="shared" ref="Q27:R27" si="6">SUM(Q10:Q25)</f>
        <v>1625.3101999999997</v>
      </c>
      <c r="R27" s="98">
        <f t="shared" si="6"/>
        <v>0</v>
      </c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</row>
    <row r="28" spans="1:30" ht="15.75" customHeight="1" x14ac:dyDescent="0.15">
      <c r="A28" s="97"/>
      <c r="B28" s="173" t="s">
        <v>170</v>
      </c>
      <c r="C28" s="174"/>
      <c r="D28" s="173"/>
      <c r="E28" s="173"/>
      <c r="F28" s="174">
        <f t="shared" ref="F28:L28" si="7">SUM(F27*26.65%)</f>
        <v>958.90233790000002</v>
      </c>
      <c r="G28" s="174">
        <f t="shared" si="7"/>
        <v>765.71262364999984</v>
      </c>
      <c r="H28" s="174">
        <f t="shared" si="7"/>
        <v>607.17510489999995</v>
      </c>
      <c r="I28" s="174">
        <f t="shared" si="7"/>
        <v>0</v>
      </c>
      <c r="J28" s="174">
        <f t="shared" si="7"/>
        <v>0</v>
      </c>
      <c r="K28" s="174">
        <f t="shared" si="7"/>
        <v>0</v>
      </c>
      <c r="L28" s="174">
        <f t="shared" si="7"/>
        <v>0</v>
      </c>
      <c r="M28" s="174"/>
      <c r="N28" s="174">
        <f t="shared" ref="N28:O28" si="8">SUM(N27*26.65%)</f>
        <v>3398.3708498999986</v>
      </c>
      <c r="O28" s="174">
        <f t="shared" si="8"/>
        <v>0</v>
      </c>
      <c r="P28" s="174"/>
      <c r="Q28" s="174">
        <f t="shared" ref="Q28:R28" si="9">SUM(Q27*26.65%)</f>
        <v>433.14516829999985</v>
      </c>
      <c r="R28" s="174">
        <f t="shared" si="9"/>
        <v>0</v>
      </c>
      <c r="S28" s="173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</row>
    <row r="29" spans="1:30" ht="15.75" customHeight="1" x14ac:dyDescent="0.15">
      <c r="A29" s="97"/>
      <c r="B29" s="175" t="s">
        <v>171</v>
      </c>
      <c r="C29" s="176"/>
      <c r="D29" s="177"/>
      <c r="E29" s="177"/>
      <c r="F29" s="176">
        <f t="shared" ref="F29:L29" si="10">SUM(F27-F28)</f>
        <v>2639.2302621000008</v>
      </c>
      <c r="G29" s="176">
        <f t="shared" si="10"/>
        <v>2107.5054763500002</v>
      </c>
      <c r="H29" s="176">
        <f t="shared" si="10"/>
        <v>1671.1554951000003</v>
      </c>
      <c r="I29" s="176">
        <f t="shared" si="10"/>
        <v>0</v>
      </c>
      <c r="J29" s="176">
        <f t="shared" si="10"/>
        <v>0</v>
      </c>
      <c r="K29" s="176">
        <f t="shared" si="10"/>
        <v>0</v>
      </c>
      <c r="L29" s="176">
        <f t="shared" si="10"/>
        <v>0</v>
      </c>
      <c r="M29" s="176"/>
      <c r="N29" s="176">
        <f t="shared" ref="N29:O29" si="11">SUM(N27-N28)</f>
        <v>9353.4897500999978</v>
      </c>
      <c r="O29" s="176">
        <f t="shared" si="11"/>
        <v>0</v>
      </c>
      <c r="P29" s="176"/>
      <c r="Q29" s="176">
        <f t="shared" ref="Q29:R29" si="12">SUM(Q27-Q28)</f>
        <v>1192.1650316999999</v>
      </c>
      <c r="R29" s="176">
        <f t="shared" si="12"/>
        <v>0</v>
      </c>
      <c r="S29" s="178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</row>
    <row r="30" spans="1:30" ht="15.75" customHeight="1" x14ac:dyDescent="0.15">
      <c r="A30" s="97"/>
      <c r="B30" s="97"/>
      <c r="C30" s="98"/>
      <c r="D30" s="97"/>
      <c r="E30" s="97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</row>
    <row r="31" spans="1:30" ht="15.75" customHeight="1" x14ac:dyDescent="0.15">
      <c r="A31" s="97"/>
      <c r="B31" s="97" t="s">
        <v>172</v>
      </c>
      <c r="C31" s="98"/>
      <c r="D31" s="97"/>
      <c r="E31" s="97"/>
      <c r="F31" s="98">
        <f t="shared" ref="F31:L31" si="13">SUM(F6)</f>
        <v>1500</v>
      </c>
      <c r="G31" s="98">
        <f t="shared" si="13"/>
        <v>1500</v>
      </c>
      <c r="H31" s="98">
        <f t="shared" si="13"/>
        <v>1500</v>
      </c>
      <c r="I31" s="98">
        <f t="shared" si="13"/>
        <v>1500</v>
      </c>
      <c r="J31" s="98">
        <f t="shared" si="13"/>
        <v>1500</v>
      </c>
      <c r="K31" s="98">
        <f t="shared" si="13"/>
        <v>1500</v>
      </c>
      <c r="L31" s="98">
        <f t="shared" si="13"/>
        <v>0</v>
      </c>
      <c r="M31" s="98"/>
      <c r="N31" s="98">
        <f t="shared" ref="N31:O31" si="14">SUM(N6)</f>
        <v>1500</v>
      </c>
      <c r="O31" s="98">
        <f t="shared" si="14"/>
        <v>0</v>
      </c>
      <c r="P31" s="98"/>
      <c r="Q31" s="98">
        <f t="shared" ref="Q31:R31" si="15">SUM(Q6)</f>
        <v>2900</v>
      </c>
      <c r="R31" s="98">
        <f t="shared" si="15"/>
        <v>0</v>
      </c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</row>
    <row r="32" spans="1:30" ht="15.75" customHeight="1" x14ac:dyDescent="0.15">
      <c r="A32" s="97"/>
      <c r="B32" s="173" t="s">
        <v>173</v>
      </c>
      <c r="C32" s="174"/>
      <c r="D32" s="173"/>
      <c r="E32" s="173"/>
      <c r="F32" s="174">
        <f t="shared" ref="F32:L32" si="16">SUM(F31*11.7%)</f>
        <v>175.5</v>
      </c>
      <c r="G32" s="174">
        <f t="shared" si="16"/>
        <v>175.5</v>
      </c>
      <c r="H32" s="174">
        <f t="shared" si="16"/>
        <v>175.5</v>
      </c>
      <c r="I32" s="174">
        <f t="shared" si="16"/>
        <v>175.5</v>
      </c>
      <c r="J32" s="174">
        <f t="shared" si="16"/>
        <v>175.5</v>
      </c>
      <c r="K32" s="174">
        <f t="shared" si="16"/>
        <v>175.5</v>
      </c>
      <c r="L32" s="174">
        <f t="shared" si="16"/>
        <v>0</v>
      </c>
      <c r="M32" s="174"/>
      <c r="N32" s="174">
        <f t="shared" ref="N32:O32" si="17">SUM(N31*11.7%)</f>
        <v>175.5</v>
      </c>
      <c r="O32" s="174">
        <f t="shared" si="17"/>
        <v>0</v>
      </c>
      <c r="P32" s="174"/>
      <c r="Q32" s="174">
        <f t="shared" ref="Q32:R32" si="18">SUM(Q31*11.7%)</f>
        <v>339.29999999999995</v>
      </c>
      <c r="R32" s="174">
        <f t="shared" si="18"/>
        <v>0</v>
      </c>
      <c r="S32" s="174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</row>
    <row r="33" spans="1:30" ht="15.75" customHeight="1" x14ac:dyDescent="0.15">
      <c r="A33" s="97"/>
      <c r="B33" s="97" t="s">
        <v>174</v>
      </c>
      <c r="C33" s="98"/>
      <c r="D33" s="97"/>
      <c r="E33" s="97"/>
      <c r="F33" s="98">
        <f t="shared" ref="F33:L33" si="19">SUM(F31-F32)</f>
        <v>1324.5</v>
      </c>
      <c r="G33" s="98">
        <f t="shared" si="19"/>
        <v>1324.5</v>
      </c>
      <c r="H33" s="98">
        <f t="shared" si="19"/>
        <v>1324.5</v>
      </c>
      <c r="I33" s="98">
        <f t="shared" si="19"/>
        <v>1324.5</v>
      </c>
      <c r="J33" s="98">
        <f t="shared" si="19"/>
        <v>1324.5</v>
      </c>
      <c r="K33" s="98">
        <f t="shared" si="19"/>
        <v>1324.5</v>
      </c>
      <c r="L33" s="98">
        <f t="shared" si="19"/>
        <v>0</v>
      </c>
      <c r="M33" s="98"/>
      <c r="N33" s="98">
        <f t="shared" ref="N33:O33" si="20">SUM(N31-N32)</f>
        <v>1324.5</v>
      </c>
      <c r="O33" s="98">
        <f t="shared" si="20"/>
        <v>0</v>
      </c>
      <c r="P33" s="98"/>
      <c r="Q33" s="98">
        <f t="shared" ref="Q33:R33" si="21">SUM(Q31-Q32)</f>
        <v>2560.6999999999998</v>
      </c>
      <c r="R33" s="98">
        <f t="shared" si="21"/>
        <v>0</v>
      </c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</row>
    <row r="34" spans="1:30" ht="15.75" customHeight="1" x14ac:dyDescent="0.15">
      <c r="B34" s="179" t="s">
        <v>175</v>
      </c>
      <c r="C34" s="180"/>
      <c r="D34" s="180"/>
      <c r="E34" s="180"/>
      <c r="F34" s="181">
        <f t="shared" ref="F34:L34" si="22">SUM(F29+F33)</f>
        <v>3963.7302621000008</v>
      </c>
      <c r="G34" s="181">
        <f t="shared" si="22"/>
        <v>3432.0054763500002</v>
      </c>
      <c r="H34" s="181">
        <f t="shared" si="22"/>
        <v>2995.6554951000003</v>
      </c>
      <c r="I34" s="181">
        <f t="shared" si="22"/>
        <v>1324.5</v>
      </c>
      <c r="J34" s="181">
        <f t="shared" si="22"/>
        <v>1324.5</v>
      </c>
      <c r="K34" s="181">
        <f t="shared" si="22"/>
        <v>1324.5</v>
      </c>
      <c r="L34" s="181">
        <f t="shared" si="22"/>
        <v>0</v>
      </c>
      <c r="M34" s="180"/>
      <c r="N34" s="181">
        <f t="shared" ref="N34:O34" si="23">SUM(N29+N33)</f>
        <v>10677.989750099998</v>
      </c>
      <c r="O34" s="181">
        <f t="shared" si="23"/>
        <v>0</v>
      </c>
      <c r="P34" s="180"/>
      <c r="Q34" s="181">
        <f t="shared" ref="Q34:R34" si="24">SUM(Q29+Q33)</f>
        <v>3752.8650316999997</v>
      </c>
      <c r="R34" s="181">
        <f t="shared" si="24"/>
        <v>0</v>
      </c>
      <c r="S34" s="182"/>
    </row>
    <row r="35" spans="1:30" ht="15.75" customHeight="1" x14ac:dyDescent="0.15">
      <c r="B35" s="173" t="s">
        <v>127</v>
      </c>
      <c r="C35" s="173"/>
      <c r="D35" s="173"/>
      <c r="E35" s="173"/>
      <c r="F35" s="173">
        <f t="shared" ref="F35:L35" si="25">SUM(F31*14.95%)</f>
        <v>224.25</v>
      </c>
      <c r="G35" s="173">
        <f t="shared" si="25"/>
        <v>224.25</v>
      </c>
      <c r="H35" s="173">
        <f t="shared" si="25"/>
        <v>224.25</v>
      </c>
      <c r="I35" s="173">
        <f t="shared" si="25"/>
        <v>224.25</v>
      </c>
      <c r="J35" s="173">
        <f t="shared" si="25"/>
        <v>224.25</v>
      </c>
      <c r="K35" s="173">
        <f t="shared" si="25"/>
        <v>224.25</v>
      </c>
      <c r="L35" s="173">
        <f t="shared" si="25"/>
        <v>0</v>
      </c>
      <c r="M35" s="173"/>
      <c r="N35" s="173">
        <f t="shared" ref="N35:O35" si="26">SUM(N31*14.95%)</f>
        <v>224.25</v>
      </c>
      <c r="O35" s="173">
        <f t="shared" si="26"/>
        <v>0</v>
      </c>
      <c r="P35" s="173"/>
      <c r="Q35" s="173">
        <f t="shared" ref="Q35:R35" si="27">SUM(Q31*14.95%)</f>
        <v>433.54999999999995</v>
      </c>
      <c r="R35" s="173">
        <f t="shared" si="27"/>
        <v>0</v>
      </c>
      <c r="S35" s="173"/>
    </row>
    <row r="38" spans="1:30" ht="15.75" customHeight="1" x14ac:dyDescent="0.15">
      <c r="A38" s="97"/>
      <c r="B38" s="183" t="s">
        <v>176</v>
      </c>
      <c r="C38" s="103"/>
      <c r="D38" s="97"/>
      <c r="E38" s="97"/>
      <c r="F38" s="98"/>
      <c r="G38" s="98"/>
      <c r="H38" s="98"/>
      <c r="I38" s="98"/>
      <c r="J38" s="98"/>
      <c r="K38" s="98"/>
      <c r="L38" s="98"/>
      <c r="M38" s="97"/>
      <c r="N38" s="98"/>
      <c r="O38" s="98"/>
      <c r="P38" s="97"/>
      <c r="Q38" s="98"/>
      <c r="R38" s="98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</row>
    <row r="39" spans="1:30" ht="15.75" customHeight="1" x14ac:dyDescent="0.15">
      <c r="A39" s="97"/>
      <c r="B39" s="184" t="s">
        <v>112</v>
      </c>
      <c r="C39" s="185">
        <v>0.13</v>
      </c>
      <c r="D39" s="97"/>
      <c r="E39" s="97"/>
      <c r="F39" s="98"/>
      <c r="G39" s="98"/>
      <c r="H39" s="98"/>
      <c r="I39" s="98"/>
      <c r="J39" s="98"/>
      <c r="K39" s="98"/>
      <c r="L39" s="98"/>
      <c r="M39" s="97"/>
      <c r="N39" s="98"/>
      <c r="O39" s="98"/>
      <c r="P39" s="97"/>
      <c r="Q39" s="98"/>
      <c r="R39" s="98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</row>
    <row r="40" spans="1:30" ht="15.75" customHeight="1" x14ac:dyDescent="0.15">
      <c r="A40" s="97"/>
      <c r="B40" s="184" t="s">
        <v>113</v>
      </c>
      <c r="C40" s="185">
        <v>1.7500000000000002E-2</v>
      </c>
      <c r="D40" s="97"/>
      <c r="E40" s="97"/>
      <c r="F40" s="98"/>
      <c r="G40" s="98"/>
      <c r="H40" s="98"/>
      <c r="I40" s="98"/>
      <c r="J40" s="98"/>
      <c r="K40" s="98"/>
      <c r="L40" s="98"/>
      <c r="M40" s="97"/>
      <c r="N40" s="98"/>
      <c r="O40" s="98"/>
      <c r="P40" s="97"/>
      <c r="Q40" s="98"/>
      <c r="R40" s="98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</row>
    <row r="41" spans="1:30" ht="15.75" customHeight="1" x14ac:dyDescent="0.15">
      <c r="A41" s="97"/>
      <c r="B41" s="184" t="s">
        <v>114</v>
      </c>
      <c r="C41" s="185">
        <v>2E-3</v>
      </c>
      <c r="D41" s="97"/>
      <c r="E41" s="97"/>
      <c r="F41" s="98"/>
      <c r="G41" s="98"/>
      <c r="H41" s="98"/>
      <c r="I41" s="98"/>
      <c r="J41" s="98"/>
      <c r="K41" s="98"/>
      <c r="L41" s="98"/>
      <c r="M41" s="97"/>
      <c r="N41" s="98"/>
      <c r="O41" s="98"/>
      <c r="P41" s="97"/>
      <c r="Q41" s="98"/>
      <c r="R41" s="98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</row>
    <row r="42" spans="1:30" ht="15.75" customHeight="1" x14ac:dyDescent="0.15">
      <c r="A42" s="97"/>
      <c r="B42" s="184" t="s">
        <v>177</v>
      </c>
      <c r="C42" s="185">
        <f>SUM(C39:C41)</f>
        <v>0.14950000000000002</v>
      </c>
      <c r="D42" s="97"/>
      <c r="E42" s="97"/>
      <c r="F42" s="98"/>
      <c r="G42" s="98"/>
      <c r="H42" s="98"/>
      <c r="I42" s="98"/>
      <c r="J42" s="98"/>
      <c r="K42" s="98"/>
      <c r="L42" s="98"/>
      <c r="M42" s="97"/>
      <c r="N42" s="98"/>
      <c r="O42" s="98"/>
      <c r="P42" s="97"/>
      <c r="Q42" s="98"/>
      <c r="R42" s="98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</row>
    <row r="43" spans="1:30" ht="15.75" customHeight="1" x14ac:dyDescent="0.15">
      <c r="A43" s="97"/>
      <c r="B43" s="184" t="s">
        <v>178</v>
      </c>
      <c r="C43" s="186"/>
      <c r="D43" s="97"/>
      <c r="E43" s="97"/>
      <c r="F43" s="98"/>
      <c r="G43" s="98"/>
      <c r="H43" s="98"/>
      <c r="I43" s="98"/>
      <c r="J43" s="98"/>
      <c r="K43" s="98"/>
      <c r="L43" s="98"/>
      <c r="M43" s="97"/>
      <c r="N43" s="98"/>
      <c r="O43" s="98"/>
      <c r="P43" s="97"/>
      <c r="Q43" s="98"/>
      <c r="R43" s="98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</row>
    <row r="44" spans="1:30" ht="15.75" customHeight="1" x14ac:dyDescent="0.15">
      <c r="A44" s="97"/>
      <c r="B44" s="184" t="s">
        <v>112</v>
      </c>
      <c r="C44" s="185">
        <v>0.11</v>
      </c>
      <c r="D44" s="97"/>
      <c r="E44" s="97"/>
      <c r="F44" s="98"/>
      <c r="G44" s="98"/>
      <c r="H44" s="98"/>
      <c r="I44" s="98"/>
      <c r="J44" s="98"/>
      <c r="K44" s="98"/>
      <c r="L44" s="98"/>
      <c r="M44" s="97"/>
      <c r="N44" s="98"/>
      <c r="O44" s="98"/>
      <c r="P44" s="97"/>
      <c r="Q44" s="98"/>
      <c r="R44" s="98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</row>
    <row r="45" spans="1:30" ht="15.75" customHeight="1" x14ac:dyDescent="0.15">
      <c r="A45" s="97"/>
      <c r="B45" s="184" t="s">
        <v>113</v>
      </c>
      <c r="C45" s="185">
        <v>5.0000000000000001E-3</v>
      </c>
      <c r="D45" s="97"/>
      <c r="E45" s="97"/>
      <c r="F45" s="98"/>
      <c r="G45" s="98"/>
      <c r="H45" s="98"/>
      <c r="I45" s="98"/>
      <c r="J45" s="98"/>
      <c r="K45" s="98"/>
      <c r="L45" s="98"/>
      <c r="M45" s="97"/>
      <c r="N45" s="98"/>
      <c r="O45" s="98"/>
      <c r="P45" s="97"/>
      <c r="Q45" s="98"/>
      <c r="R45" s="98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</row>
    <row r="46" spans="1:30" ht="15.75" customHeight="1" x14ac:dyDescent="0.15">
      <c r="A46" s="97"/>
      <c r="B46" s="184" t="s">
        <v>114</v>
      </c>
      <c r="C46" s="185">
        <v>2E-3</v>
      </c>
      <c r="D46" s="97"/>
      <c r="E46" s="97"/>
      <c r="F46" s="98"/>
      <c r="G46" s="98"/>
      <c r="H46" s="98"/>
      <c r="I46" s="98"/>
      <c r="J46" s="98"/>
      <c r="K46" s="98"/>
      <c r="L46" s="98"/>
      <c r="M46" s="97"/>
      <c r="N46" s="98"/>
      <c r="O46" s="98"/>
      <c r="P46" s="97"/>
      <c r="Q46" s="98"/>
      <c r="R46" s="98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</row>
    <row r="47" spans="1:30" ht="15.75" customHeight="1" x14ac:dyDescent="0.15">
      <c r="A47" s="97"/>
      <c r="B47" s="184" t="s">
        <v>177</v>
      </c>
      <c r="C47" s="185">
        <f>SUM(C44:C46)</f>
        <v>0.11700000000000001</v>
      </c>
      <c r="D47" s="97"/>
      <c r="E47" s="97"/>
      <c r="F47" s="98"/>
      <c r="G47" s="98"/>
      <c r="H47" s="98"/>
      <c r="I47" s="98"/>
      <c r="J47" s="98"/>
      <c r="K47" s="98"/>
      <c r="L47" s="98"/>
      <c r="M47" s="97"/>
      <c r="N47" s="98"/>
      <c r="O47" s="98"/>
      <c r="P47" s="97"/>
      <c r="Q47" s="98"/>
      <c r="R47" s="98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</row>
    <row r="48" spans="1:30" ht="15.75" customHeight="1" x14ac:dyDescent="0.15">
      <c r="A48" s="97"/>
      <c r="B48" s="184"/>
      <c r="C48" s="186"/>
      <c r="D48" s="97"/>
      <c r="E48" s="97"/>
      <c r="F48" s="98"/>
      <c r="G48" s="98"/>
      <c r="H48" s="98"/>
      <c r="I48" s="98"/>
      <c r="J48" s="98"/>
      <c r="K48" s="98"/>
      <c r="L48" s="98"/>
      <c r="M48" s="97"/>
      <c r="N48" s="98"/>
      <c r="O48" s="98"/>
      <c r="P48" s="97"/>
      <c r="Q48" s="98"/>
      <c r="R48" s="98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</row>
    <row r="49" spans="1:30" ht="15.75" customHeight="1" x14ac:dyDescent="0.15">
      <c r="A49" s="97"/>
      <c r="B49" s="184" t="s">
        <v>128</v>
      </c>
      <c r="C49" s="186" t="s">
        <v>179</v>
      </c>
      <c r="D49" s="97"/>
      <c r="E49" s="97"/>
      <c r="F49" s="98"/>
      <c r="G49" s="98"/>
      <c r="H49" s="98"/>
      <c r="I49" s="98"/>
      <c r="J49" s="98"/>
      <c r="K49" s="98"/>
      <c r="L49" s="98"/>
      <c r="M49" s="97"/>
      <c r="N49" s="98"/>
      <c r="O49" s="98"/>
      <c r="P49" s="97"/>
      <c r="Q49" s="98"/>
      <c r="R49" s="98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</row>
    <row r="50" spans="1:30" ht="15.75" customHeight="1" x14ac:dyDescent="0.15">
      <c r="A50" s="97"/>
      <c r="B50" s="184" t="s">
        <v>180</v>
      </c>
      <c r="C50" s="185">
        <f>SUM(C42+C47)</f>
        <v>0.26650000000000001</v>
      </c>
      <c r="D50" s="97"/>
      <c r="E50" s="97"/>
      <c r="F50" s="98"/>
      <c r="G50" s="98"/>
      <c r="H50" s="98"/>
      <c r="I50" s="98"/>
      <c r="J50" s="98"/>
      <c r="K50" s="98"/>
      <c r="L50" s="98"/>
      <c r="M50" s="97"/>
      <c r="N50" s="98"/>
      <c r="O50" s="98"/>
      <c r="P50" s="97"/>
      <c r="Q50" s="98"/>
      <c r="R50" s="98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</row>
    <row r="51" spans="1:30" ht="15.75" customHeight="1" x14ac:dyDescent="0.15">
      <c r="A51" s="97"/>
      <c r="B51" s="184" t="s">
        <v>172</v>
      </c>
      <c r="C51" s="186" t="s">
        <v>127</v>
      </c>
      <c r="D51" s="97"/>
      <c r="E51" s="97"/>
      <c r="F51" s="98"/>
      <c r="G51" s="98"/>
      <c r="H51" s="98"/>
      <c r="I51" s="98"/>
      <c r="J51" s="98"/>
      <c r="K51" s="98"/>
      <c r="L51" s="98"/>
      <c r="M51" s="97"/>
      <c r="N51" s="98"/>
      <c r="O51" s="98"/>
      <c r="P51" s="97"/>
      <c r="Q51" s="98"/>
      <c r="R51" s="98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</row>
    <row r="52" spans="1:30" ht="15.75" customHeight="1" x14ac:dyDescent="0.15">
      <c r="A52" s="97"/>
      <c r="B52" s="187"/>
      <c r="C52" s="188">
        <f>SUM(C42)</f>
        <v>0.14950000000000002</v>
      </c>
      <c r="D52" s="97"/>
      <c r="E52" s="97"/>
      <c r="F52" s="98"/>
      <c r="G52" s="98"/>
      <c r="H52" s="98"/>
      <c r="I52" s="98"/>
      <c r="J52" s="98"/>
      <c r="K52" s="98"/>
      <c r="L52" s="98"/>
      <c r="M52" s="97"/>
      <c r="N52" s="98"/>
      <c r="O52" s="98"/>
      <c r="P52" s="97"/>
      <c r="Q52" s="98"/>
      <c r="R52" s="98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</row>
    <row r="53" spans="1:30" ht="15.75" customHeight="1" x14ac:dyDescent="0.15">
      <c r="A53" s="97"/>
      <c r="B53" s="97"/>
      <c r="C53" s="98"/>
      <c r="D53" s="97"/>
      <c r="E53" s="97"/>
      <c r="F53" s="98"/>
      <c r="G53" s="98"/>
      <c r="H53" s="98"/>
      <c r="I53" s="98"/>
      <c r="J53" s="98"/>
      <c r="K53" s="98"/>
      <c r="L53" s="98"/>
      <c r="M53" s="97"/>
      <c r="N53" s="98"/>
      <c r="O53" s="98"/>
      <c r="P53" s="97"/>
      <c r="Q53" s="98"/>
      <c r="R53" s="98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</row>
    <row r="54" spans="1:30" ht="15.75" customHeight="1" x14ac:dyDescent="0.15">
      <c r="A54" s="97"/>
      <c r="B54" s="97" t="s">
        <v>42</v>
      </c>
      <c r="C54" s="189">
        <f>SUM(Q8:R8)</f>
        <v>362531.04</v>
      </c>
      <c r="D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</row>
    <row r="55" spans="1:30" ht="15.75" customHeight="1" x14ac:dyDescent="0.15">
      <c r="A55" s="97"/>
      <c r="B55" s="97"/>
      <c r="C55" s="98"/>
      <c r="D55" s="97"/>
      <c r="E55" s="97"/>
      <c r="F55" s="98"/>
      <c r="G55" s="98"/>
      <c r="H55" s="98"/>
      <c r="I55" s="98"/>
      <c r="J55" s="98"/>
      <c r="K55" s="98"/>
      <c r="L55" s="98"/>
      <c r="M55" s="97"/>
      <c r="N55" s="98"/>
      <c r="O55" s="98"/>
      <c r="P55" s="97"/>
      <c r="Q55" s="98"/>
      <c r="R55" s="98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</row>
    <row r="56" spans="1:30" ht="15.75" customHeight="1" x14ac:dyDescent="0.15">
      <c r="A56" s="97"/>
      <c r="B56" s="97" t="s">
        <v>121</v>
      </c>
      <c r="C56" s="190">
        <v>93196.45</v>
      </c>
      <c r="D56" s="97"/>
      <c r="E56" s="97"/>
      <c r="F56" s="98"/>
      <c r="G56" s="98"/>
      <c r="H56" s="98"/>
      <c r="I56" s="98"/>
      <c r="J56" s="98"/>
      <c r="K56" s="98"/>
      <c r="L56" s="98"/>
      <c r="M56" s="97"/>
      <c r="N56" s="98"/>
      <c r="O56" s="98"/>
      <c r="P56" s="97"/>
      <c r="Q56" s="98"/>
      <c r="R56" s="98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</row>
    <row r="57" spans="1:30" ht="15.75" customHeight="1" x14ac:dyDescent="0.15">
      <c r="A57" s="97"/>
      <c r="B57" s="97" t="s">
        <v>67</v>
      </c>
      <c r="C57" s="191">
        <f>SUM(C54/4)</f>
        <v>90632.76</v>
      </c>
      <c r="D57" s="97"/>
      <c r="E57" s="97"/>
      <c r="F57" s="98"/>
      <c r="G57" s="98"/>
      <c r="H57" s="98"/>
      <c r="I57" s="98"/>
      <c r="J57" s="98"/>
      <c r="K57" s="98"/>
      <c r="L57" s="98"/>
      <c r="M57" s="97"/>
      <c r="N57" s="98"/>
      <c r="O57" s="98"/>
      <c r="P57" s="97"/>
      <c r="Q57" s="98"/>
      <c r="R57" s="98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</row>
    <row r="58" spans="1:30" ht="15.75" customHeight="1" x14ac:dyDescent="0.15">
      <c r="A58" s="97"/>
      <c r="B58" s="97" t="s">
        <v>122</v>
      </c>
      <c r="C58" s="191"/>
      <c r="D58" s="97"/>
      <c r="E58" s="97"/>
      <c r="F58" s="98"/>
      <c r="G58" s="98"/>
      <c r="H58" s="98"/>
      <c r="I58" s="98"/>
      <c r="J58" s="98"/>
      <c r="K58" s="98"/>
      <c r="L58" s="98"/>
      <c r="M58" s="97"/>
      <c r="N58" s="98"/>
      <c r="O58" s="98"/>
      <c r="P58" s="97"/>
      <c r="Q58" s="98"/>
      <c r="R58" s="98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</row>
    <row r="59" spans="1:30" ht="15.75" customHeight="1" x14ac:dyDescent="0.15">
      <c r="A59" s="97"/>
      <c r="B59" s="97" t="s">
        <v>123</v>
      </c>
      <c r="C59" s="192">
        <f>SUM(C54*0.5%)</f>
        <v>1812.6551999999999</v>
      </c>
      <c r="D59" s="97"/>
      <c r="E59" s="97"/>
      <c r="F59" s="98"/>
      <c r="G59" s="98"/>
      <c r="H59" s="98"/>
      <c r="I59" s="98"/>
      <c r="J59" s="98"/>
      <c r="K59" s="98"/>
      <c r="L59" s="98"/>
      <c r="M59" s="97"/>
      <c r="N59" s="98"/>
      <c r="O59" s="98"/>
      <c r="P59" s="97"/>
      <c r="Q59" s="98"/>
      <c r="R59" s="98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</row>
    <row r="60" spans="1:30" ht="15.75" customHeight="1" x14ac:dyDescent="0.15">
      <c r="A60" s="97"/>
      <c r="B60" s="97"/>
      <c r="C60" s="193">
        <f>SUM(C56:C59)</f>
        <v>185641.8652</v>
      </c>
      <c r="D60" s="97"/>
      <c r="E60" s="97"/>
      <c r="F60" s="98"/>
      <c r="G60" s="98"/>
      <c r="H60" s="98"/>
      <c r="I60" s="98"/>
      <c r="J60" s="98"/>
      <c r="K60" s="98"/>
      <c r="L60" s="98"/>
      <c r="M60" s="97"/>
      <c r="N60" s="98"/>
      <c r="O60" s="98"/>
      <c r="P60" s="97"/>
      <c r="Q60" s="98"/>
      <c r="R60" s="98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</row>
    <row r="61" spans="1:30" ht="15.75" customHeight="1" x14ac:dyDescent="0.15">
      <c r="A61" s="97"/>
      <c r="B61" s="97" t="s">
        <v>181</v>
      </c>
      <c r="C61" s="98">
        <f>SUM(C54-C60)</f>
        <v>176889.17479999998</v>
      </c>
      <c r="D61" s="97"/>
      <c r="E61" s="97"/>
      <c r="F61" s="98"/>
      <c r="G61" s="98"/>
      <c r="H61" s="98"/>
      <c r="I61" s="98"/>
      <c r="J61" s="98"/>
      <c r="K61" s="98"/>
      <c r="L61" s="98"/>
      <c r="M61" s="97"/>
      <c r="N61" s="98"/>
      <c r="O61" s="98"/>
      <c r="P61" s="97"/>
      <c r="Q61" s="98"/>
      <c r="R61" s="98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</row>
    <row r="62" spans="1:30" ht="15.75" customHeight="1" x14ac:dyDescent="0.15">
      <c r="A62" s="97"/>
      <c r="B62" s="97"/>
      <c r="C62" s="98"/>
      <c r="D62" s="97"/>
      <c r="E62" s="97"/>
      <c r="F62" s="98"/>
      <c r="G62" s="98"/>
      <c r="H62" s="98"/>
      <c r="I62" s="98"/>
      <c r="J62" s="98"/>
      <c r="K62" s="98"/>
      <c r="L62" s="98"/>
      <c r="M62" s="97"/>
      <c r="N62" s="98"/>
      <c r="O62" s="98"/>
      <c r="P62" s="97"/>
      <c r="Q62" s="98"/>
      <c r="R62" s="98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</row>
    <row r="63" spans="1:30" ht="15.75" customHeight="1" x14ac:dyDescent="0.15">
      <c r="A63" s="97"/>
      <c r="B63" s="97" t="s">
        <v>126</v>
      </c>
      <c r="C63" s="98">
        <f>SUM(F31:R31)</f>
        <v>13400</v>
      </c>
      <c r="D63" s="97"/>
      <c r="E63" s="97"/>
      <c r="F63" s="98"/>
      <c r="G63" s="98"/>
      <c r="H63" s="98"/>
      <c r="I63" s="98"/>
      <c r="J63" s="98"/>
      <c r="K63" s="98"/>
      <c r="L63" s="98"/>
      <c r="M63" s="97"/>
      <c r="N63" s="98"/>
      <c r="O63" s="98"/>
      <c r="P63" s="97"/>
      <c r="Q63" s="98"/>
      <c r="R63" s="98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</row>
    <row r="64" spans="1:30" ht="15.75" customHeight="1" x14ac:dyDescent="0.15">
      <c r="A64" s="97"/>
      <c r="B64" s="97" t="s">
        <v>127</v>
      </c>
      <c r="C64" s="98">
        <f>SUM(C63*C52)</f>
        <v>2003.3000000000002</v>
      </c>
      <c r="D64" s="97"/>
      <c r="E64" s="97"/>
      <c r="F64" s="98"/>
      <c r="G64" s="98"/>
      <c r="H64" s="98"/>
      <c r="I64" s="98"/>
      <c r="J64" s="98"/>
      <c r="K64" s="98"/>
      <c r="L64" s="98"/>
      <c r="M64" s="97"/>
      <c r="N64" s="98"/>
      <c r="O64" s="98"/>
      <c r="P64" s="97"/>
      <c r="Q64" s="98"/>
      <c r="R64" s="98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</row>
    <row r="65" spans="1:30" ht="15.75" customHeight="1" x14ac:dyDescent="0.15">
      <c r="A65" s="97"/>
      <c r="B65" s="97"/>
      <c r="C65" s="98"/>
      <c r="D65" s="97"/>
      <c r="E65" s="97"/>
      <c r="F65" s="98"/>
      <c r="G65" s="98"/>
      <c r="H65" s="98"/>
      <c r="I65" s="98"/>
      <c r="J65" s="98"/>
      <c r="K65" s="98"/>
      <c r="L65" s="98"/>
      <c r="M65" s="97"/>
      <c r="N65" s="98"/>
      <c r="O65" s="98"/>
      <c r="P65" s="97"/>
      <c r="Q65" s="98"/>
      <c r="R65" s="98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</row>
    <row r="66" spans="1:30" ht="15.75" customHeight="1" x14ac:dyDescent="0.15">
      <c r="A66" s="97"/>
      <c r="B66" s="97"/>
      <c r="C66" s="98"/>
      <c r="D66" s="97"/>
      <c r="E66" s="97"/>
      <c r="F66" s="98"/>
      <c r="G66" s="98"/>
      <c r="H66" s="98"/>
      <c r="I66" s="98"/>
      <c r="J66" s="98"/>
      <c r="K66" s="98"/>
      <c r="L66" s="98"/>
      <c r="M66" s="97"/>
      <c r="N66" s="98"/>
      <c r="O66" s="98"/>
      <c r="P66" s="97"/>
      <c r="Q66" s="98"/>
      <c r="R66" s="98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</row>
    <row r="67" spans="1:30" ht="15.75" customHeight="1" x14ac:dyDescent="0.15">
      <c r="A67" s="97"/>
      <c r="B67" s="97" t="s">
        <v>128</v>
      </c>
      <c r="C67" s="98">
        <f>SUM(F27:R27)</f>
        <v>23126.852099999996</v>
      </c>
      <c r="D67" s="97"/>
      <c r="E67" s="97"/>
      <c r="F67" s="98"/>
      <c r="G67" s="98"/>
      <c r="H67" s="98"/>
      <c r="I67" s="98"/>
      <c r="J67" s="98"/>
      <c r="K67" s="98"/>
      <c r="L67" s="98"/>
      <c r="M67" s="97"/>
      <c r="N67" s="98"/>
      <c r="O67" s="98"/>
      <c r="P67" s="97"/>
      <c r="Q67" s="98"/>
      <c r="R67" s="98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</row>
    <row r="68" spans="1:30" ht="15.75" customHeight="1" x14ac:dyDescent="0.15">
      <c r="A68" s="97"/>
      <c r="B68" s="97" t="s">
        <v>182</v>
      </c>
      <c r="C68" s="98">
        <f>SUM(C67*C50)</f>
        <v>6163.3060846499993</v>
      </c>
      <c r="D68" s="97"/>
      <c r="E68" s="97"/>
      <c r="F68" s="98"/>
      <c r="G68" s="98"/>
      <c r="H68" s="98"/>
      <c r="I68" s="98"/>
      <c r="J68" s="98"/>
      <c r="K68" s="98"/>
      <c r="L68" s="98"/>
      <c r="M68" s="97"/>
      <c r="N68" s="98"/>
      <c r="O68" s="98"/>
      <c r="P68" s="97"/>
      <c r="Q68" s="98"/>
      <c r="R68" s="98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</row>
    <row r="69" spans="1:30" ht="15.75" customHeight="1" x14ac:dyDescent="0.15">
      <c r="A69" s="97"/>
      <c r="B69" s="97" t="s">
        <v>183</v>
      </c>
      <c r="C69" s="98">
        <f>SUM(C67-C68)</f>
        <v>16963.546015349995</v>
      </c>
      <c r="D69" s="97"/>
      <c r="E69" s="97"/>
      <c r="F69" s="98"/>
      <c r="G69" s="98"/>
      <c r="H69" s="98"/>
      <c r="I69" s="98"/>
      <c r="J69" s="98"/>
      <c r="K69" s="98"/>
      <c r="L69" s="98"/>
      <c r="M69" s="97"/>
      <c r="N69" s="98"/>
      <c r="O69" s="98"/>
      <c r="P69" s="97"/>
      <c r="Q69" s="98"/>
      <c r="R69" s="98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</row>
    <row r="70" spans="1:30" ht="15.75" customHeight="1" x14ac:dyDescent="0.15">
      <c r="A70" s="97"/>
      <c r="B70" s="97"/>
      <c r="C70" s="98"/>
      <c r="D70" s="97"/>
      <c r="E70" s="97"/>
      <c r="F70" s="98"/>
      <c r="G70" s="98"/>
      <c r="H70" s="98"/>
      <c r="I70" s="98"/>
      <c r="J70" s="98"/>
      <c r="K70" s="98"/>
      <c r="L70" s="98"/>
      <c r="M70" s="97"/>
      <c r="N70" s="98"/>
      <c r="O70" s="98"/>
      <c r="P70" s="97"/>
      <c r="Q70" s="98"/>
      <c r="R70" s="98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</row>
    <row r="71" spans="1:30" ht="15.75" customHeight="1" x14ac:dyDescent="0.15">
      <c r="A71" s="97"/>
      <c r="B71" s="97" t="s">
        <v>129</v>
      </c>
      <c r="C71" s="194">
        <f>SUM(C61-C63-C64-C67)</f>
        <v>138359.0227</v>
      </c>
      <c r="D71" s="97"/>
      <c r="E71" s="97"/>
      <c r="F71" s="98"/>
      <c r="G71" s="98"/>
      <c r="H71" s="98"/>
      <c r="I71" s="98"/>
      <c r="J71" s="98"/>
      <c r="K71" s="98"/>
      <c r="L71" s="98"/>
      <c r="M71" s="97"/>
      <c r="N71" s="98"/>
      <c r="O71" s="98"/>
      <c r="P71" s="97"/>
      <c r="Q71" s="98"/>
      <c r="R71" s="98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</row>
    <row r="72" spans="1:30" ht="15.75" customHeight="1" x14ac:dyDescent="0.15">
      <c r="A72" s="97"/>
      <c r="B72" s="97"/>
      <c r="C72" s="98"/>
      <c r="D72" s="97"/>
      <c r="E72" s="97"/>
      <c r="F72" s="98"/>
      <c r="G72" s="98"/>
      <c r="H72" s="98"/>
      <c r="I72" s="98"/>
      <c r="J72" s="98"/>
      <c r="K72" s="98"/>
      <c r="L72" s="98"/>
      <c r="M72" s="97"/>
      <c r="N72" s="98"/>
      <c r="O72" s="98"/>
      <c r="P72" s="97"/>
      <c r="Q72" s="98"/>
      <c r="R72" s="98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</row>
    <row r="73" spans="1:30" ht="15.75" customHeight="1" x14ac:dyDescent="0.15">
      <c r="A73" s="97"/>
      <c r="B73" s="97"/>
      <c r="C73" s="98"/>
      <c r="D73" s="97"/>
      <c r="E73" s="97"/>
      <c r="F73" s="98"/>
      <c r="G73" s="98"/>
      <c r="H73" s="98"/>
      <c r="I73" s="98"/>
      <c r="J73" s="98"/>
      <c r="K73" s="98"/>
      <c r="L73" s="98"/>
      <c r="M73" s="97"/>
      <c r="N73" s="98"/>
      <c r="O73" s="98"/>
      <c r="P73" s="97"/>
      <c r="Q73" s="98"/>
      <c r="R73" s="98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</row>
    <row r="74" spans="1:30" ht="15.75" customHeight="1" x14ac:dyDescent="0.15">
      <c r="A74" s="97"/>
      <c r="B74" s="97"/>
      <c r="C74" s="98"/>
      <c r="D74" s="97"/>
      <c r="E74" s="97"/>
      <c r="F74" s="98"/>
      <c r="G74" s="98"/>
      <c r="H74" s="98"/>
      <c r="I74" s="98"/>
      <c r="J74" s="98"/>
      <c r="K74" s="98"/>
      <c r="L74" s="98"/>
      <c r="M74" s="97"/>
      <c r="N74" s="98"/>
      <c r="O74" s="98"/>
      <c r="P74" s="97"/>
      <c r="Q74" s="98"/>
      <c r="R74" s="98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</row>
    <row r="75" spans="1:30" ht="15.75" customHeight="1" x14ac:dyDescent="0.15">
      <c r="A75" s="97"/>
      <c r="B75" s="97"/>
      <c r="C75" s="98"/>
      <c r="D75" s="97"/>
      <c r="E75" s="97"/>
      <c r="F75" s="98"/>
      <c r="G75" s="98"/>
      <c r="H75" s="98"/>
      <c r="I75" s="98"/>
      <c r="J75" s="98"/>
      <c r="K75" s="98"/>
      <c r="L75" s="98"/>
      <c r="M75" s="97"/>
      <c r="N75" s="98"/>
      <c r="O75" s="98"/>
      <c r="P75" s="97"/>
      <c r="Q75" s="98"/>
      <c r="R75" s="98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</row>
    <row r="76" spans="1:30" ht="15.75" customHeight="1" x14ac:dyDescent="0.15">
      <c r="A76" s="97"/>
      <c r="B76" s="97"/>
      <c r="C76" s="98"/>
      <c r="D76" s="97"/>
      <c r="E76" s="97"/>
      <c r="F76" s="98"/>
      <c r="G76" s="98"/>
      <c r="H76" s="98"/>
      <c r="I76" s="98"/>
      <c r="J76" s="98"/>
      <c r="K76" s="98"/>
      <c r="L76" s="98"/>
      <c r="M76" s="97"/>
      <c r="N76" s="98"/>
      <c r="O76" s="98"/>
      <c r="P76" s="97"/>
      <c r="Q76" s="98"/>
      <c r="R76" s="98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</row>
    <row r="77" spans="1:30" ht="15.75" customHeight="1" x14ac:dyDescent="0.15">
      <c r="A77" s="97"/>
      <c r="B77" s="97"/>
      <c r="C77" s="98"/>
      <c r="D77" s="97"/>
      <c r="E77" s="97"/>
      <c r="F77" s="98"/>
      <c r="G77" s="98"/>
      <c r="H77" s="98"/>
      <c r="I77" s="98"/>
      <c r="J77" s="98"/>
      <c r="K77" s="98"/>
      <c r="L77" s="98"/>
      <c r="M77" s="97"/>
      <c r="N77" s="98"/>
      <c r="O77" s="98"/>
      <c r="P77" s="97"/>
      <c r="Q77" s="98"/>
      <c r="R77" s="98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</row>
    <row r="78" spans="1:30" ht="15.75" customHeight="1" x14ac:dyDescent="0.15">
      <c r="A78" s="97"/>
      <c r="B78" s="97"/>
      <c r="C78" s="98"/>
      <c r="D78" s="97"/>
      <c r="E78" s="97"/>
      <c r="F78" s="98"/>
      <c r="G78" s="98"/>
      <c r="H78" s="98"/>
      <c r="I78" s="98"/>
      <c r="J78" s="98"/>
      <c r="K78" s="98"/>
      <c r="L78" s="98"/>
      <c r="M78" s="97"/>
      <c r="N78" s="98"/>
      <c r="O78" s="98"/>
      <c r="P78" s="97"/>
      <c r="Q78" s="98"/>
      <c r="R78" s="98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</row>
    <row r="79" spans="1:30" ht="15.75" customHeight="1" x14ac:dyDescent="0.15">
      <c r="A79" s="97"/>
      <c r="B79" s="97"/>
      <c r="C79" s="98"/>
      <c r="D79" s="97"/>
      <c r="E79" s="97"/>
      <c r="F79" s="98"/>
      <c r="G79" s="98"/>
      <c r="H79" s="98"/>
      <c r="I79" s="98"/>
      <c r="J79" s="98"/>
      <c r="K79" s="98"/>
      <c r="L79" s="98"/>
      <c r="M79" s="97"/>
      <c r="N79" s="98"/>
      <c r="O79" s="98"/>
      <c r="P79" s="97"/>
      <c r="Q79" s="98"/>
      <c r="R79" s="98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</row>
    <row r="80" spans="1:30" ht="15.75" customHeight="1" x14ac:dyDescent="0.15">
      <c r="A80" s="97"/>
      <c r="B80" s="97"/>
      <c r="C80" s="98"/>
      <c r="D80" s="97"/>
      <c r="E80" s="97"/>
      <c r="F80" s="98"/>
      <c r="G80" s="98"/>
      <c r="H80" s="98"/>
      <c r="I80" s="98"/>
      <c r="J80" s="98"/>
      <c r="K80" s="98"/>
      <c r="L80" s="98"/>
      <c r="M80" s="97"/>
      <c r="N80" s="98"/>
      <c r="O80" s="98"/>
      <c r="P80" s="97"/>
      <c r="Q80" s="98"/>
      <c r="R80" s="98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</row>
    <row r="81" spans="1:30" ht="13" x14ac:dyDescent="0.15">
      <c r="A81" s="97"/>
      <c r="B81" s="97"/>
      <c r="C81" s="98"/>
      <c r="D81" s="97"/>
      <c r="E81" s="97"/>
      <c r="F81" s="98"/>
      <c r="G81" s="98"/>
      <c r="H81" s="98"/>
      <c r="I81" s="98"/>
      <c r="J81" s="98"/>
      <c r="K81" s="98"/>
      <c r="L81" s="98"/>
      <c r="M81" s="97"/>
      <c r="N81" s="98"/>
      <c r="O81" s="98"/>
      <c r="P81" s="97"/>
      <c r="Q81" s="98"/>
      <c r="R81" s="98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</row>
    <row r="82" spans="1:30" ht="13" x14ac:dyDescent="0.15">
      <c r="A82" s="97"/>
      <c r="B82" s="97"/>
      <c r="C82" s="98"/>
      <c r="D82" s="97"/>
      <c r="E82" s="97"/>
      <c r="F82" s="98"/>
      <c r="G82" s="98"/>
      <c r="H82" s="98"/>
      <c r="I82" s="98"/>
      <c r="J82" s="98"/>
      <c r="K82" s="98"/>
      <c r="L82" s="98"/>
      <c r="M82" s="97"/>
      <c r="N82" s="98"/>
      <c r="O82" s="98"/>
      <c r="P82" s="97"/>
      <c r="Q82" s="98"/>
      <c r="R82" s="98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</row>
    <row r="83" spans="1:30" ht="13" x14ac:dyDescent="0.15">
      <c r="A83" s="97"/>
      <c r="B83" s="97"/>
      <c r="C83" s="98"/>
      <c r="D83" s="97"/>
      <c r="E83" s="97"/>
      <c r="F83" s="98"/>
      <c r="G83" s="98"/>
      <c r="H83" s="98"/>
      <c r="I83" s="98"/>
      <c r="J83" s="98"/>
      <c r="K83" s="98"/>
      <c r="L83" s="98"/>
      <c r="M83" s="97"/>
      <c r="N83" s="98"/>
      <c r="O83" s="98"/>
      <c r="P83" s="97"/>
      <c r="Q83" s="98"/>
      <c r="R83" s="98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</row>
    <row r="84" spans="1:30" ht="13" x14ac:dyDescent="0.15">
      <c r="A84" s="97"/>
      <c r="B84" s="97"/>
      <c r="C84" s="98"/>
      <c r="D84" s="97"/>
      <c r="E84" s="97"/>
      <c r="F84" s="98"/>
      <c r="G84" s="98"/>
      <c r="H84" s="98"/>
      <c r="I84" s="98"/>
      <c r="J84" s="98"/>
      <c r="K84" s="98"/>
      <c r="L84" s="98"/>
      <c r="M84" s="97"/>
      <c r="N84" s="98"/>
      <c r="O84" s="98"/>
      <c r="P84" s="97"/>
      <c r="Q84" s="98"/>
      <c r="R84" s="98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</row>
    <row r="85" spans="1:30" ht="13" x14ac:dyDescent="0.15">
      <c r="A85" s="97"/>
      <c r="B85" s="97"/>
      <c r="C85" s="98"/>
      <c r="D85" s="97"/>
      <c r="E85" s="97"/>
      <c r="F85" s="98"/>
      <c r="G85" s="98"/>
      <c r="H85" s="98"/>
      <c r="I85" s="98"/>
      <c r="J85" s="98"/>
      <c r="K85" s="98"/>
      <c r="L85" s="98"/>
      <c r="M85" s="97"/>
      <c r="N85" s="98"/>
      <c r="O85" s="98"/>
      <c r="P85" s="97"/>
      <c r="Q85" s="98"/>
      <c r="R85" s="98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</row>
    <row r="86" spans="1:30" ht="13" x14ac:dyDescent="0.15">
      <c r="A86" s="97"/>
      <c r="B86" s="97"/>
      <c r="C86" s="98"/>
      <c r="D86" s="97"/>
      <c r="E86" s="97"/>
      <c r="F86" s="98"/>
      <c r="G86" s="98"/>
      <c r="H86" s="98"/>
      <c r="I86" s="98"/>
      <c r="J86" s="98"/>
      <c r="K86" s="98"/>
      <c r="L86" s="98"/>
      <c r="M86" s="97"/>
      <c r="N86" s="98"/>
      <c r="O86" s="98"/>
      <c r="P86" s="97"/>
      <c r="Q86" s="98"/>
      <c r="R86" s="98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</row>
    <row r="87" spans="1:30" ht="13" x14ac:dyDescent="0.15">
      <c r="A87" s="97"/>
      <c r="B87" s="97"/>
      <c r="C87" s="98"/>
      <c r="D87" s="97"/>
      <c r="E87" s="97"/>
      <c r="F87" s="98"/>
      <c r="G87" s="98"/>
      <c r="H87" s="98"/>
      <c r="I87" s="98"/>
      <c r="J87" s="98"/>
      <c r="K87" s="98"/>
      <c r="L87" s="98"/>
      <c r="M87" s="97"/>
      <c r="N87" s="98"/>
      <c r="O87" s="98"/>
      <c r="P87" s="97"/>
      <c r="Q87" s="98"/>
      <c r="R87" s="98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</row>
    <row r="88" spans="1:30" ht="13" x14ac:dyDescent="0.15">
      <c r="A88" s="97"/>
      <c r="B88" s="97"/>
      <c r="C88" s="98"/>
      <c r="D88" s="97"/>
      <c r="E88" s="97"/>
      <c r="F88" s="98"/>
      <c r="G88" s="98"/>
      <c r="H88" s="98"/>
      <c r="I88" s="98"/>
      <c r="J88" s="98"/>
      <c r="K88" s="98"/>
      <c r="L88" s="98"/>
      <c r="M88" s="97"/>
      <c r="N88" s="98"/>
      <c r="O88" s="98"/>
      <c r="P88" s="97"/>
      <c r="Q88" s="98"/>
      <c r="R88" s="98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</row>
    <row r="89" spans="1:30" ht="13" x14ac:dyDescent="0.15">
      <c r="A89" s="97"/>
      <c r="B89" s="97"/>
      <c r="C89" s="98"/>
      <c r="D89" s="97"/>
      <c r="E89" s="97"/>
      <c r="F89" s="98"/>
      <c r="G89" s="98"/>
      <c r="H89" s="98"/>
      <c r="I89" s="98"/>
      <c r="J89" s="98"/>
      <c r="K89" s="98"/>
      <c r="L89" s="98"/>
      <c r="M89" s="97"/>
      <c r="N89" s="98"/>
      <c r="O89" s="98"/>
      <c r="P89" s="97"/>
      <c r="Q89" s="98"/>
      <c r="R89" s="98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</row>
    <row r="90" spans="1:30" ht="13" x14ac:dyDescent="0.15">
      <c r="A90" s="97"/>
      <c r="B90" s="97"/>
      <c r="C90" s="98"/>
      <c r="D90" s="97"/>
      <c r="E90" s="97"/>
      <c r="F90" s="98"/>
      <c r="G90" s="98"/>
      <c r="H90" s="98"/>
      <c r="I90" s="98"/>
      <c r="J90" s="98"/>
      <c r="K90" s="98"/>
      <c r="L90" s="98"/>
      <c r="M90" s="97"/>
      <c r="N90" s="98"/>
      <c r="O90" s="98"/>
      <c r="P90" s="97"/>
      <c r="Q90" s="98"/>
      <c r="R90" s="98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</row>
    <row r="91" spans="1:30" ht="13" x14ac:dyDescent="0.15">
      <c r="A91" s="97"/>
      <c r="B91" s="97"/>
      <c r="C91" s="98"/>
      <c r="D91" s="97"/>
      <c r="E91" s="97"/>
      <c r="F91" s="98"/>
      <c r="G91" s="98"/>
      <c r="H91" s="98"/>
      <c r="I91" s="98"/>
      <c r="J91" s="98"/>
      <c r="K91" s="98"/>
      <c r="L91" s="98"/>
      <c r="M91" s="97"/>
      <c r="N91" s="98"/>
      <c r="O91" s="98"/>
      <c r="P91" s="97"/>
      <c r="Q91" s="98"/>
      <c r="R91" s="98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</row>
    <row r="92" spans="1:30" ht="13" x14ac:dyDescent="0.15">
      <c r="A92" s="97"/>
      <c r="B92" s="97"/>
      <c r="C92" s="98"/>
      <c r="D92" s="97"/>
      <c r="E92" s="97"/>
      <c r="F92" s="98"/>
      <c r="G92" s="98"/>
      <c r="H92" s="98"/>
      <c r="I92" s="98"/>
      <c r="J92" s="98"/>
      <c r="K92" s="98"/>
      <c r="L92" s="98"/>
      <c r="M92" s="97"/>
      <c r="N92" s="98"/>
      <c r="O92" s="98"/>
      <c r="P92" s="97"/>
      <c r="Q92" s="98"/>
      <c r="R92" s="98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</row>
    <row r="93" spans="1:30" ht="13" x14ac:dyDescent="0.15">
      <c r="A93" s="97"/>
      <c r="B93" s="97"/>
      <c r="C93" s="98"/>
      <c r="D93" s="97"/>
      <c r="E93" s="97"/>
      <c r="F93" s="98"/>
      <c r="G93" s="98"/>
      <c r="H93" s="98"/>
      <c r="I93" s="98"/>
      <c r="J93" s="98"/>
      <c r="K93" s="98"/>
      <c r="L93" s="98"/>
      <c r="M93" s="97"/>
      <c r="N93" s="98"/>
      <c r="O93" s="98"/>
      <c r="P93" s="97"/>
      <c r="Q93" s="98"/>
      <c r="R93" s="98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</row>
    <row r="94" spans="1:30" ht="13" x14ac:dyDescent="0.15">
      <c r="A94" s="97"/>
      <c r="B94" s="97"/>
      <c r="C94" s="98"/>
      <c r="D94" s="97"/>
      <c r="E94" s="97"/>
      <c r="F94" s="98"/>
      <c r="G94" s="98"/>
      <c r="H94" s="98"/>
      <c r="I94" s="98"/>
      <c r="J94" s="98"/>
      <c r="K94" s="98"/>
      <c r="L94" s="98"/>
      <c r="M94" s="97"/>
      <c r="N94" s="98"/>
      <c r="O94" s="98"/>
      <c r="P94" s="97"/>
      <c r="Q94" s="98"/>
      <c r="R94" s="98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</row>
    <row r="95" spans="1:30" ht="13" x14ac:dyDescent="0.15">
      <c r="A95" s="97"/>
      <c r="B95" s="97"/>
      <c r="C95" s="98"/>
      <c r="D95" s="97"/>
      <c r="E95" s="97"/>
      <c r="F95" s="98"/>
      <c r="G95" s="98"/>
      <c r="H95" s="98"/>
      <c r="I95" s="98"/>
      <c r="J95" s="98"/>
      <c r="K95" s="98"/>
      <c r="L95" s="98"/>
      <c r="M95" s="97"/>
      <c r="N95" s="98"/>
      <c r="O95" s="98"/>
      <c r="P95" s="97"/>
      <c r="Q95" s="98"/>
      <c r="R95" s="98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</row>
    <row r="96" spans="1:30" ht="13" x14ac:dyDescent="0.15">
      <c r="A96" s="97"/>
      <c r="B96" s="97"/>
      <c r="C96" s="98"/>
      <c r="D96" s="97"/>
      <c r="E96" s="97"/>
      <c r="F96" s="98"/>
      <c r="G96" s="98"/>
      <c r="H96" s="98"/>
      <c r="I96" s="98"/>
      <c r="J96" s="98"/>
      <c r="K96" s="98"/>
      <c r="L96" s="98"/>
      <c r="M96" s="97"/>
      <c r="N96" s="98"/>
      <c r="O96" s="98"/>
      <c r="P96" s="97"/>
      <c r="Q96" s="98"/>
      <c r="R96" s="98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</row>
    <row r="97" spans="1:30" ht="13" x14ac:dyDescent="0.15">
      <c r="A97" s="97"/>
      <c r="B97" s="97"/>
      <c r="C97" s="98"/>
      <c r="D97" s="97"/>
      <c r="E97" s="97"/>
      <c r="F97" s="98"/>
      <c r="G97" s="98"/>
      <c r="H97" s="98"/>
      <c r="I97" s="98"/>
      <c r="J97" s="98"/>
      <c r="K97" s="98"/>
      <c r="L97" s="98"/>
      <c r="M97" s="97"/>
      <c r="N97" s="98"/>
      <c r="O97" s="98"/>
      <c r="P97" s="97"/>
      <c r="Q97" s="98"/>
      <c r="R97" s="98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</row>
    <row r="98" spans="1:30" ht="13" x14ac:dyDescent="0.15">
      <c r="A98" s="97"/>
      <c r="B98" s="97"/>
      <c r="C98" s="98"/>
      <c r="D98" s="97"/>
      <c r="E98" s="97"/>
      <c r="F98" s="98"/>
      <c r="G98" s="98"/>
      <c r="H98" s="98"/>
      <c r="I98" s="98"/>
      <c r="J98" s="98"/>
      <c r="K98" s="98"/>
      <c r="L98" s="98"/>
      <c r="M98" s="97"/>
      <c r="N98" s="98"/>
      <c r="O98" s="98"/>
      <c r="P98" s="97"/>
      <c r="Q98" s="98"/>
      <c r="R98" s="98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</row>
    <row r="99" spans="1:30" ht="13" x14ac:dyDescent="0.15">
      <c r="A99" s="97"/>
      <c r="B99" s="97"/>
      <c r="C99" s="98"/>
      <c r="D99" s="97"/>
      <c r="E99" s="97"/>
      <c r="F99" s="98"/>
      <c r="G99" s="98"/>
      <c r="H99" s="98"/>
      <c r="I99" s="98"/>
      <c r="J99" s="98"/>
      <c r="K99" s="98"/>
      <c r="L99" s="98"/>
      <c r="M99" s="97"/>
      <c r="N99" s="98"/>
      <c r="O99" s="98"/>
      <c r="P99" s="97"/>
      <c r="Q99" s="98"/>
      <c r="R99" s="98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</row>
    <row r="100" spans="1:30" ht="13" x14ac:dyDescent="0.15">
      <c r="A100" s="97"/>
      <c r="B100" s="97"/>
      <c r="C100" s="98"/>
      <c r="D100" s="97"/>
      <c r="E100" s="97"/>
      <c r="F100" s="98"/>
      <c r="G100" s="98"/>
      <c r="H100" s="98"/>
      <c r="I100" s="98"/>
      <c r="J100" s="98"/>
      <c r="K100" s="98"/>
      <c r="L100" s="98"/>
      <c r="M100" s="97"/>
      <c r="N100" s="98"/>
      <c r="O100" s="98"/>
      <c r="P100" s="97"/>
      <c r="Q100" s="98"/>
      <c r="R100" s="98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</row>
    <row r="101" spans="1:30" ht="13" x14ac:dyDescent="0.15">
      <c r="A101" s="97"/>
      <c r="B101" s="97"/>
      <c r="C101" s="98"/>
      <c r="D101" s="97"/>
      <c r="E101" s="97"/>
      <c r="F101" s="98"/>
      <c r="G101" s="98"/>
      <c r="H101" s="98"/>
      <c r="I101" s="98"/>
      <c r="J101" s="98"/>
      <c r="K101" s="98"/>
      <c r="L101" s="98"/>
      <c r="M101" s="97"/>
      <c r="N101" s="98"/>
      <c r="O101" s="98"/>
      <c r="P101" s="97"/>
      <c r="Q101" s="98"/>
      <c r="R101" s="98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</row>
    <row r="102" spans="1:30" ht="13" x14ac:dyDescent="0.15">
      <c r="A102" s="97"/>
      <c r="B102" s="97"/>
      <c r="C102" s="98"/>
      <c r="D102" s="97"/>
      <c r="E102" s="97"/>
      <c r="F102" s="98"/>
      <c r="G102" s="98"/>
      <c r="H102" s="98"/>
      <c r="I102" s="98"/>
      <c r="J102" s="98"/>
      <c r="K102" s="98"/>
      <c r="L102" s="98"/>
      <c r="M102" s="97"/>
      <c r="N102" s="98"/>
      <c r="O102" s="98"/>
      <c r="P102" s="97"/>
      <c r="Q102" s="98"/>
      <c r="R102" s="98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</row>
    <row r="103" spans="1:30" ht="13" x14ac:dyDescent="0.15">
      <c r="A103" s="97"/>
      <c r="B103" s="97"/>
      <c r="C103" s="98"/>
      <c r="D103" s="97"/>
      <c r="E103" s="97"/>
      <c r="F103" s="98"/>
      <c r="G103" s="98"/>
      <c r="H103" s="98"/>
      <c r="I103" s="98"/>
      <c r="J103" s="98"/>
      <c r="K103" s="98"/>
      <c r="L103" s="98"/>
      <c r="M103" s="97"/>
      <c r="N103" s="98"/>
      <c r="O103" s="98"/>
      <c r="P103" s="97"/>
      <c r="Q103" s="98"/>
      <c r="R103" s="98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</row>
    <row r="104" spans="1:30" ht="13" x14ac:dyDescent="0.15">
      <c r="A104" s="97"/>
      <c r="B104" s="97"/>
      <c r="C104" s="98"/>
      <c r="D104" s="97"/>
      <c r="E104" s="97"/>
      <c r="F104" s="98"/>
      <c r="G104" s="98"/>
      <c r="H104" s="98"/>
      <c r="I104" s="98"/>
      <c r="J104" s="98"/>
      <c r="K104" s="98"/>
      <c r="L104" s="98"/>
      <c r="M104" s="97"/>
      <c r="N104" s="98"/>
      <c r="O104" s="98"/>
      <c r="P104" s="97"/>
      <c r="Q104" s="98"/>
      <c r="R104" s="98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</row>
    <row r="105" spans="1:30" ht="13" x14ac:dyDescent="0.15">
      <c r="A105" s="97"/>
      <c r="B105" s="97"/>
      <c r="C105" s="98"/>
      <c r="D105" s="97"/>
      <c r="E105" s="97"/>
      <c r="F105" s="98"/>
      <c r="G105" s="98"/>
      <c r="H105" s="98"/>
      <c r="I105" s="98"/>
      <c r="J105" s="98"/>
      <c r="K105" s="98"/>
      <c r="L105" s="98"/>
      <c r="M105" s="97"/>
      <c r="N105" s="98"/>
      <c r="O105" s="98"/>
      <c r="P105" s="97"/>
      <c r="Q105" s="98"/>
      <c r="R105" s="98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</row>
    <row r="106" spans="1:30" ht="13" x14ac:dyDescent="0.15">
      <c r="A106" s="97"/>
      <c r="B106" s="97"/>
      <c r="C106" s="98"/>
      <c r="D106" s="97"/>
      <c r="E106" s="97"/>
      <c r="F106" s="98"/>
      <c r="G106" s="98"/>
      <c r="H106" s="98"/>
      <c r="I106" s="98"/>
      <c r="J106" s="98"/>
      <c r="K106" s="98"/>
      <c r="L106" s="98"/>
      <c r="M106" s="97"/>
      <c r="N106" s="98"/>
      <c r="O106" s="98"/>
      <c r="P106" s="97"/>
      <c r="Q106" s="98"/>
      <c r="R106" s="98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</row>
    <row r="107" spans="1:30" ht="13" x14ac:dyDescent="0.15">
      <c r="A107" s="97"/>
      <c r="B107" s="97"/>
      <c r="C107" s="98"/>
      <c r="D107" s="97"/>
      <c r="E107" s="97"/>
      <c r="F107" s="98"/>
      <c r="G107" s="98"/>
      <c r="H107" s="98"/>
      <c r="I107" s="98"/>
      <c r="J107" s="98"/>
      <c r="K107" s="98"/>
      <c r="L107" s="98"/>
      <c r="M107" s="97"/>
      <c r="N107" s="98"/>
      <c r="O107" s="98"/>
      <c r="P107" s="97"/>
      <c r="Q107" s="98"/>
      <c r="R107" s="98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</row>
    <row r="108" spans="1:30" ht="13" x14ac:dyDescent="0.15">
      <c r="A108" s="97"/>
      <c r="B108" s="97"/>
      <c r="C108" s="98"/>
      <c r="D108" s="97"/>
      <c r="E108" s="97"/>
      <c r="F108" s="98"/>
      <c r="G108" s="98"/>
      <c r="H108" s="98"/>
      <c r="I108" s="98"/>
      <c r="J108" s="98"/>
      <c r="K108" s="98"/>
      <c r="L108" s="98"/>
      <c r="M108" s="97"/>
      <c r="N108" s="98"/>
      <c r="O108" s="98"/>
      <c r="P108" s="97"/>
      <c r="Q108" s="98"/>
      <c r="R108" s="98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</row>
    <row r="109" spans="1:30" ht="13" x14ac:dyDescent="0.15">
      <c r="A109" s="97"/>
      <c r="B109" s="97"/>
      <c r="C109" s="98"/>
      <c r="D109" s="97"/>
      <c r="E109" s="97"/>
      <c r="F109" s="98"/>
      <c r="G109" s="98"/>
      <c r="H109" s="98"/>
      <c r="I109" s="98"/>
      <c r="J109" s="98"/>
      <c r="K109" s="98"/>
      <c r="L109" s="98"/>
      <c r="M109" s="97"/>
      <c r="N109" s="98"/>
      <c r="O109" s="98"/>
      <c r="P109" s="97"/>
      <c r="Q109" s="98"/>
      <c r="R109" s="98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</row>
    <row r="110" spans="1:30" ht="13" x14ac:dyDescent="0.15">
      <c r="A110" s="97"/>
      <c r="B110" s="97"/>
      <c r="C110" s="98"/>
      <c r="D110" s="97"/>
      <c r="E110" s="97"/>
      <c r="F110" s="98"/>
      <c r="G110" s="98"/>
      <c r="H110" s="98"/>
      <c r="I110" s="98"/>
      <c r="J110" s="98"/>
      <c r="K110" s="98"/>
      <c r="L110" s="98"/>
      <c r="M110" s="97"/>
      <c r="N110" s="98"/>
      <c r="O110" s="98"/>
      <c r="P110" s="97"/>
      <c r="Q110" s="98"/>
      <c r="R110" s="98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</row>
    <row r="111" spans="1:30" ht="13" x14ac:dyDescent="0.15">
      <c r="A111" s="97"/>
      <c r="B111" s="97"/>
      <c r="C111" s="98"/>
      <c r="D111" s="97"/>
      <c r="E111" s="97"/>
      <c r="F111" s="98"/>
      <c r="G111" s="98"/>
      <c r="H111" s="98"/>
      <c r="I111" s="98"/>
      <c r="J111" s="98"/>
      <c r="K111" s="98"/>
      <c r="L111" s="98"/>
      <c r="M111" s="97"/>
      <c r="N111" s="98"/>
      <c r="O111" s="98"/>
      <c r="P111" s="97"/>
      <c r="Q111" s="98"/>
      <c r="R111" s="98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</row>
    <row r="112" spans="1:30" ht="13" x14ac:dyDescent="0.15">
      <c r="A112" s="97"/>
      <c r="B112" s="97"/>
      <c r="C112" s="98"/>
      <c r="D112" s="97"/>
      <c r="E112" s="97"/>
      <c r="F112" s="98"/>
      <c r="G112" s="98"/>
      <c r="H112" s="98"/>
      <c r="I112" s="98"/>
      <c r="J112" s="98"/>
      <c r="K112" s="98"/>
      <c r="L112" s="98"/>
      <c r="M112" s="97"/>
      <c r="N112" s="98"/>
      <c r="O112" s="98"/>
      <c r="P112" s="97"/>
      <c r="Q112" s="98"/>
      <c r="R112" s="98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</row>
    <row r="113" spans="1:30" ht="13" x14ac:dyDescent="0.15">
      <c r="A113" s="97"/>
      <c r="B113" s="97"/>
      <c r="C113" s="98"/>
      <c r="D113" s="97"/>
      <c r="E113" s="97"/>
      <c r="F113" s="98"/>
      <c r="G113" s="98"/>
      <c r="H113" s="98"/>
      <c r="I113" s="98"/>
      <c r="J113" s="98"/>
      <c r="K113" s="98"/>
      <c r="L113" s="98"/>
      <c r="M113" s="97"/>
      <c r="N113" s="98"/>
      <c r="O113" s="98"/>
      <c r="P113" s="97"/>
      <c r="Q113" s="98"/>
      <c r="R113" s="98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</row>
    <row r="114" spans="1:30" ht="13" x14ac:dyDescent="0.15">
      <c r="A114" s="97"/>
      <c r="B114" s="97"/>
      <c r="C114" s="98"/>
      <c r="D114" s="97"/>
      <c r="E114" s="97"/>
      <c r="F114" s="98"/>
      <c r="G114" s="98"/>
      <c r="H114" s="98"/>
      <c r="I114" s="98"/>
      <c r="J114" s="98"/>
      <c r="K114" s="98"/>
      <c r="L114" s="98"/>
      <c r="M114" s="97"/>
      <c r="N114" s="98"/>
      <c r="O114" s="98"/>
      <c r="P114" s="97"/>
      <c r="Q114" s="98"/>
      <c r="R114" s="98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</row>
    <row r="115" spans="1:30" ht="13" x14ac:dyDescent="0.15">
      <c r="A115" s="97"/>
      <c r="B115" s="97"/>
      <c r="C115" s="98"/>
      <c r="D115" s="97"/>
      <c r="E115" s="97"/>
      <c r="F115" s="98"/>
      <c r="G115" s="98"/>
      <c r="H115" s="98"/>
      <c r="I115" s="98"/>
      <c r="J115" s="98"/>
      <c r="K115" s="98"/>
      <c r="L115" s="98"/>
      <c r="M115" s="97"/>
      <c r="N115" s="98"/>
      <c r="O115" s="98"/>
      <c r="P115" s="97"/>
      <c r="Q115" s="98"/>
      <c r="R115" s="98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</row>
    <row r="116" spans="1:30" ht="13" x14ac:dyDescent="0.15">
      <c r="A116" s="97"/>
      <c r="B116" s="97"/>
      <c r="C116" s="98"/>
      <c r="D116" s="97"/>
      <c r="E116" s="97"/>
      <c r="F116" s="98"/>
      <c r="G116" s="98"/>
      <c r="H116" s="98"/>
      <c r="I116" s="98"/>
      <c r="J116" s="98"/>
      <c r="K116" s="98"/>
      <c r="L116" s="98"/>
      <c r="M116" s="97"/>
      <c r="N116" s="98"/>
      <c r="O116" s="98"/>
      <c r="P116" s="97"/>
      <c r="Q116" s="98"/>
      <c r="R116" s="98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</row>
    <row r="117" spans="1:30" ht="13" x14ac:dyDescent="0.15">
      <c r="A117" s="97"/>
      <c r="B117" s="97"/>
      <c r="C117" s="98"/>
      <c r="D117" s="97"/>
      <c r="E117" s="97"/>
      <c r="F117" s="98"/>
      <c r="G117" s="98"/>
      <c r="H117" s="98"/>
      <c r="I117" s="98"/>
      <c r="J117" s="98"/>
      <c r="K117" s="98"/>
      <c r="L117" s="98"/>
      <c r="M117" s="97"/>
      <c r="N117" s="98"/>
      <c r="O117" s="98"/>
      <c r="P117" s="97"/>
      <c r="Q117" s="98"/>
      <c r="R117" s="98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</row>
    <row r="118" spans="1:30" ht="13" x14ac:dyDescent="0.15">
      <c r="A118" s="97"/>
      <c r="B118" s="97"/>
      <c r="C118" s="98"/>
      <c r="D118" s="97"/>
      <c r="E118" s="97"/>
      <c r="F118" s="98"/>
      <c r="G118" s="98"/>
      <c r="H118" s="98"/>
      <c r="I118" s="98"/>
      <c r="J118" s="98"/>
      <c r="K118" s="98"/>
      <c r="L118" s="98"/>
      <c r="M118" s="97"/>
      <c r="N118" s="98"/>
      <c r="O118" s="98"/>
      <c r="P118" s="97"/>
      <c r="Q118" s="98"/>
      <c r="R118" s="98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</row>
    <row r="119" spans="1:30" ht="13" x14ac:dyDescent="0.15">
      <c r="A119" s="97"/>
      <c r="B119" s="97"/>
      <c r="C119" s="98"/>
      <c r="D119" s="97"/>
      <c r="E119" s="97"/>
      <c r="F119" s="98"/>
      <c r="G119" s="98"/>
      <c r="H119" s="98"/>
      <c r="I119" s="98"/>
      <c r="J119" s="98"/>
      <c r="K119" s="98"/>
      <c r="L119" s="98"/>
      <c r="M119" s="97"/>
      <c r="N119" s="98"/>
      <c r="O119" s="98"/>
      <c r="P119" s="97"/>
      <c r="Q119" s="98"/>
      <c r="R119" s="98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</row>
    <row r="120" spans="1:30" ht="13" x14ac:dyDescent="0.15">
      <c r="A120" s="97"/>
      <c r="B120" s="97"/>
      <c r="C120" s="98"/>
      <c r="D120" s="97"/>
      <c r="E120" s="97"/>
      <c r="F120" s="98"/>
      <c r="G120" s="98"/>
      <c r="H120" s="98"/>
      <c r="I120" s="98"/>
      <c r="J120" s="98"/>
      <c r="K120" s="98"/>
      <c r="L120" s="98"/>
      <c r="M120" s="97"/>
      <c r="N120" s="98"/>
      <c r="O120" s="98"/>
      <c r="P120" s="97"/>
      <c r="Q120" s="98"/>
      <c r="R120" s="98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</row>
    <row r="121" spans="1:30" ht="13" x14ac:dyDescent="0.15">
      <c r="A121" s="97"/>
      <c r="B121" s="97"/>
      <c r="C121" s="98"/>
      <c r="D121" s="97"/>
      <c r="E121" s="97"/>
      <c r="F121" s="98"/>
      <c r="G121" s="98"/>
      <c r="H121" s="98"/>
      <c r="I121" s="98"/>
      <c r="J121" s="98"/>
      <c r="K121" s="98"/>
      <c r="L121" s="98"/>
      <c r="M121" s="97"/>
      <c r="N121" s="98"/>
      <c r="O121" s="98"/>
      <c r="P121" s="97"/>
      <c r="Q121" s="98"/>
      <c r="R121" s="98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</row>
    <row r="122" spans="1:30" ht="13" x14ac:dyDescent="0.15">
      <c r="A122" s="97"/>
      <c r="B122" s="97"/>
      <c r="C122" s="98"/>
      <c r="D122" s="97"/>
      <c r="E122" s="97"/>
      <c r="F122" s="98"/>
      <c r="G122" s="98"/>
      <c r="H122" s="98"/>
      <c r="I122" s="98"/>
      <c r="J122" s="98"/>
      <c r="K122" s="98"/>
      <c r="L122" s="98"/>
      <c r="M122" s="97"/>
      <c r="N122" s="98"/>
      <c r="O122" s="98"/>
      <c r="P122" s="97"/>
      <c r="Q122" s="98"/>
      <c r="R122" s="98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</row>
    <row r="123" spans="1:30" ht="13" x14ac:dyDescent="0.15">
      <c r="A123" s="97"/>
      <c r="B123" s="97"/>
      <c r="C123" s="98"/>
      <c r="D123" s="97"/>
      <c r="E123" s="97"/>
      <c r="F123" s="98"/>
      <c r="G123" s="98"/>
      <c r="H123" s="98"/>
      <c r="I123" s="98"/>
      <c r="J123" s="98"/>
      <c r="K123" s="98"/>
      <c r="L123" s="98"/>
      <c r="M123" s="97"/>
      <c r="N123" s="98"/>
      <c r="O123" s="98"/>
      <c r="P123" s="97"/>
      <c r="Q123" s="98"/>
      <c r="R123" s="98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</row>
    <row r="124" spans="1:30" ht="13" x14ac:dyDescent="0.15">
      <c r="A124" s="97"/>
      <c r="B124" s="97"/>
      <c r="C124" s="98"/>
      <c r="D124" s="97"/>
      <c r="E124" s="97"/>
      <c r="F124" s="98"/>
      <c r="G124" s="98"/>
      <c r="H124" s="98"/>
      <c r="I124" s="98"/>
      <c r="J124" s="98"/>
      <c r="K124" s="98"/>
      <c r="L124" s="98"/>
      <c r="M124" s="97"/>
      <c r="N124" s="98"/>
      <c r="O124" s="98"/>
      <c r="P124" s="97"/>
      <c r="Q124" s="98"/>
      <c r="R124" s="98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</row>
    <row r="125" spans="1:30" ht="13" x14ac:dyDescent="0.15">
      <c r="A125" s="97"/>
      <c r="B125" s="97"/>
      <c r="C125" s="98"/>
      <c r="D125" s="97"/>
      <c r="E125" s="97"/>
      <c r="F125" s="98"/>
      <c r="G125" s="98"/>
      <c r="H125" s="98"/>
      <c r="I125" s="98"/>
      <c r="J125" s="98"/>
      <c r="K125" s="98"/>
      <c r="L125" s="98"/>
      <c r="M125" s="97"/>
      <c r="N125" s="98"/>
      <c r="O125" s="98"/>
      <c r="P125" s="97"/>
      <c r="Q125" s="98"/>
      <c r="R125" s="98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</row>
    <row r="126" spans="1:30" ht="13" x14ac:dyDescent="0.15">
      <c r="A126" s="97"/>
      <c r="B126" s="97"/>
      <c r="C126" s="98"/>
      <c r="D126" s="97"/>
      <c r="E126" s="97"/>
      <c r="F126" s="98"/>
      <c r="G126" s="98"/>
      <c r="H126" s="98"/>
      <c r="I126" s="98"/>
      <c r="J126" s="98"/>
      <c r="K126" s="98"/>
      <c r="L126" s="98"/>
      <c r="M126" s="97"/>
      <c r="N126" s="98"/>
      <c r="O126" s="98"/>
      <c r="P126" s="97"/>
      <c r="Q126" s="98"/>
      <c r="R126" s="98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</row>
    <row r="127" spans="1:30" ht="13" x14ac:dyDescent="0.15">
      <c r="A127" s="97"/>
      <c r="B127" s="97"/>
      <c r="C127" s="98"/>
      <c r="D127" s="97"/>
      <c r="E127" s="97"/>
      <c r="F127" s="98"/>
      <c r="G127" s="98"/>
      <c r="H127" s="98"/>
      <c r="I127" s="98"/>
      <c r="J127" s="98"/>
      <c r="K127" s="98"/>
      <c r="L127" s="98"/>
      <c r="M127" s="97"/>
      <c r="N127" s="98"/>
      <c r="O127" s="98"/>
      <c r="P127" s="97"/>
      <c r="Q127" s="98"/>
      <c r="R127" s="98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</row>
    <row r="128" spans="1:30" ht="13" x14ac:dyDescent="0.15">
      <c r="A128" s="97"/>
      <c r="B128" s="97"/>
      <c r="C128" s="98"/>
      <c r="D128" s="97"/>
      <c r="E128" s="97"/>
      <c r="F128" s="98"/>
      <c r="G128" s="98"/>
      <c r="H128" s="98"/>
      <c r="I128" s="98"/>
      <c r="J128" s="98"/>
      <c r="K128" s="98"/>
      <c r="L128" s="98"/>
      <c r="M128" s="97"/>
      <c r="N128" s="98"/>
      <c r="O128" s="98"/>
      <c r="P128" s="97"/>
      <c r="Q128" s="98"/>
      <c r="R128" s="98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</row>
    <row r="129" spans="1:30" ht="13" x14ac:dyDescent="0.15">
      <c r="A129" s="97"/>
      <c r="B129" s="97"/>
      <c r="C129" s="98"/>
      <c r="D129" s="97"/>
      <c r="E129" s="97"/>
      <c r="F129" s="98"/>
      <c r="G129" s="98"/>
      <c r="H129" s="98"/>
      <c r="I129" s="98"/>
      <c r="J129" s="98"/>
      <c r="K129" s="98"/>
      <c r="L129" s="98"/>
      <c r="M129" s="97"/>
      <c r="N129" s="98"/>
      <c r="O129" s="98"/>
      <c r="P129" s="97"/>
      <c r="Q129" s="98"/>
      <c r="R129" s="98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</row>
    <row r="130" spans="1:30" ht="13" x14ac:dyDescent="0.15">
      <c r="A130" s="97"/>
      <c r="B130" s="97"/>
      <c r="C130" s="98"/>
      <c r="D130" s="97"/>
      <c r="E130" s="97"/>
      <c r="F130" s="98"/>
      <c r="G130" s="98"/>
      <c r="H130" s="98"/>
      <c r="I130" s="98"/>
      <c r="J130" s="98"/>
      <c r="K130" s="98"/>
      <c r="L130" s="98"/>
      <c r="M130" s="97"/>
      <c r="N130" s="98"/>
      <c r="O130" s="98"/>
      <c r="P130" s="97"/>
      <c r="Q130" s="98"/>
      <c r="R130" s="98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</row>
    <row r="131" spans="1:30" ht="13" x14ac:dyDescent="0.15">
      <c r="A131" s="97"/>
      <c r="B131" s="97"/>
      <c r="C131" s="98"/>
      <c r="D131" s="97"/>
      <c r="E131" s="97"/>
      <c r="F131" s="98"/>
      <c r="G131" s="98"/>
      <c r="H131" s="98"/>
      <c r="I131" s="98"/>
      <c r="J131" s="98"/>
      <c r="K131" s="98"/>
      <c r="L131" s="98"/>
      <c r="M131" s="97"/>
      <c r="N131" s="98"/>
      <c r="O131" s="98"/>
      <c r="P131" s="97"/>
      <c r="Q131" s="98"/>
      <c r="R131" s="98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</row>
    <row r="132" spans="1:30" ht="13" x14ac:dyDescent="0.15">
      <c r="A132" s="97"/>
      <c r="B132" s="97"/>
      <c r="C132" s="98"/>
      <c r="D132" s="97"/>
      <c r="E132" s="97"/>
      <c r="F132" s="98"/>
      <c r="G132" s="98"/>
      <c r="H132" s="98"/>
      <c r="I132" s="98"/>
      <c r="J132" s="98"/>
      <c r="K132" s="98"/>
      <c r="L132" s="98"/>
      <c r="M132" s="97"/>
      <c r="N132" s="98"/>
      <c r="O132" s="98"/>
      <c r="P132" s="97"/>
      <c r="Q132" s="98"/>
      <c r="R132" s="98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</row>
    <row r="133" spans="1:30" ht="13" x14ac:dyDescent="0.15">
      <c r="A133" s="97"/>
      <c r="B133" s="97"/>
      <c r="C133" s="98"/>
      <c r="D133" s="97"/>
      <c r="E133" s="97"/>
      <c r="F133" s="98"/>
      <c r="G133" s="98"/>
      <c r="H133" s="98"/>
      <c r="I133" s="98"/>
      <c r="J133" s="98"/>
      <c r="K133" s="98"/>
      <c r="L133" s="98"/>
      <c r="M133" s="97"/>
      <c r="N133" s="98"/>
      <c r="O133" s="98"/>
      <c r="P133" s="97"/>
      <c r="Q133" s="98"/>
      <c r="R133" s="98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</row>
    <row r="134" spans="1:30" ht="13" x14ac:dyDescent="0.15">
      <c r="A134" s="97"/>
      <c r="B134" s="97"/>
      <c r="C134" s="98"/>
      <c r="D134" s="97"/>
      <c r="E134" s="97"/>
      <c r="F134" s="98"/>
      <c r="G134" s="98"/>
      <c r="H134" s="98"/>
      <c r="I134" s="98"/>
      <c r="J134" s="98"/>
      <c r="K134" s="98"/>
      <c r="L134" s="98"/>
      <c r="M134" s="97"/>
      <c r="N134" s="98"/>
      <c r="O134" s="98"/>
      <c r="P134" s="97"/>
      <c r="Q134" s="98"/>
      <c r="R134" s="98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</row>
    <row r="135" spans="1:30" ht="13" x14ac:dyDescent="0.15">
      <c r="A135" s="97"/>
      <c r="B135" s="97"/>
      <c r="C135" s="98"/>
      <c r="D135" s="97"/>
      <c r="E135" s="97"/>
      <c r="F135" s="98"/>
      <c r="G135" s="98"/>
      <c r="H135" s="98"/>
      <c r="I135" s="98"/>
      <c r="J135" s="98"/>
      <c r="K135" s="98"/>
      <c r="L135" s="98"/>
      <c r="M135" s="97"/>
      <c r="N135" s="98"/>
      <c r="O135" s="98"/>
      <c r="P135" s="97"/>
      <c r="Q135" s="98"/>
      <c r="R135" s="98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</row>
    <row r="136" spans="1:30" ht="13" x14ac:dyDescent="0.15">
      <c r="A136" s="97"/>
      <c r="B136" s="97"/>
      <c r="C136" s="98"/>
      <c r="D136" s="97"/>
      <c r="E136" s="97"/>
      <c r="F136" s="98"/>
      <c r="G136" s="98"/>
      <c r="H136" s="98"/>
      <c r="I136" s="98"/>
      <c r="J136" s="98"/>
      <c r="K136" s="98"/>
      <c r="L136" s="98"/>
      <c r="M136" s="97"/>
      <c r="N136" s="98"/>
      <c r="O136" s="98"/>
      <c r="P136" s="97"/>
      <c r="Q136" s="98"/>
      <c r="R136" s="98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</row>
    <row r="137" spans="1:30" ht="13" x14ac:dyDescent="0.15">
      <c r="A137" s="97"/>
      <c r="B137" s="97"/>
      <c r="C137" s="98"/>
      <c r="D137" s="97"/>
      <c r="E137" s="97"/>
      <c r="F137" s="98"/>
      <c r="G137" s="98"/>
      <c r="H137" s="98"/>
      <c r="I137" s="98"/>
      <c r="J137" s="98"/>
      <c r="K137" s="98"/>
      <c r="L137" s="98"/>
      <c r="M137" s="97"/>
      <c r="N137" s="98"/>
      <c r="O137" s="98"/>
      <c r="P137" s="97"/>
      <c r="Q137" s="98"/>
      <c r="R137" s="98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</row>
    <row r="138" spans="1:30" ht="13" x14ac:dyDescent="0.15">
      <c r="A138" s="97"/>
      <c r="B138" s="97"/>
      <c r="C138" s="98"/>
      <c r="D138" s="97"/>
      <c r="E138" s="97"/>
      <c r="F138" s="98"/>
      <c r="G138" s="98"/>
      <c r="H138" s="98"/>
      <c r="I138" s="98"/>
      <c r="J138" s="98"/>
      <c r="K138" s="98"/>
      <c r="L138" s="98"/>
      <c r="M138" s="97"/>
      <c r="N138" s="98"/>
      <c r="O138" s="98"/>
      <c r="P138" s="97"/>
      <c r="Q138" s="98"/>
      <c r="R138" s="98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</row>
    <row r="139" spans="1:30" ht="13" x14ac:dyDescent="0.15">
      <c r="A139" s="97"/>
      <c r="B139" s="97"/>
      <c r="C139" s="98"/>
      <c r="D139" s="97"/>
      <c r="E139" s="97"/>
      <c r="F139" s="98"/>
      <c r="G139" s="98"/>
      <c r="H139" s="98"/>
      <c r="I139" s="98"/>
      <c r="J139" s="98"/>
      <c r="K139" s="98"/>
      <c r="L139" s="98"/>
      <c r="M139" s="97"/>
      <c r="N139" s="98"/>
      <c r="O139" s="98"/>
      <c r="P139" s="97"/>
      <c r="Q139" s="98"/>
      <c r="R139" s="98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</row>
    <row r="140" spans="1:30" ht="13" x14ac:dyDescent="0.15">
      <c r="A140" s="97"/>
      <c r="B140" s="97"/>
      <c r="C140" s="98"/>
      <c r="D140" s="97"/>
      <c r="E140" s="97"/>
      <c r="F140" s="98"/>
      <c r="G140" s="98"/>
      <c r="H140" s="98"/>
      <c r="I140" s="98"/>
      <c r="J140" s="98"/>
      <c r="K140" s="98"/>
      <c r="L140" s="98"/>
      <c r="M140" s="97"/>
      <c r="N140" s="98"/>
      <c r="O140" s="98"/>
      <c r="P140" s="97"/>
      <c r="Q140" s="98"/>
      <c r="R140" s="98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  <c r="AC140" s="97"/>
      <c r="AD140" s="97"/>
    </row>
    <row r="141" spans="1:30" ht="13" x14ac:dyDescent="0.15">
      <c r="A141" s="97"/>
      <c r="B141" s="97"/>
      <c r="C141" s="98"/>
      <c r="D141" s="97"/>
      <c r="E141" s="97"/>
      <c r="F141" s="98"/>
      <c r="G141" s="98"/>
      <c r="H141" s="98"/>
      <c r="I141" s="98"/>
      <c r="J141" s="98"/>
      <c r="K141" s="98"/>
      <c r="L141" s="98"/>
      <c r="M141" s="97"/>
      <c r="N141" s="98"/>
      <c r="O141" s="98"/>
      <c r="P141" s="97"/>
      <c r="Q141" s="98"/>
      <c r="R141" s="98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</row>
    <row r="142" spans="1:30" ht="13" x14ac:dyDescent="0.15">
      <c r="A142" s="97"/>
      <c r="B142" s="97"/>
      <c r="C142" s="98"/>
      <c r="D142" s="97"/>
      <c r="E142" s="97"/>
      <c r="F142" s="98"/>
      <c r="G142" s="98"/>
      <c r="H142" s="98"/>
      <c r="I142" s="98"/>
      <c r="J142" s="98"/>
      <c r="K142" s="98"/>
      <c r="L142" s="98"/>
      <c r="M142" s="97"/>
      <c r="N142" s="98"/>
      <c r="O142" s="98"/>
      <c r="P142" s="97"/>
      <c r="Q142" s="98"/>
      <c r="R142" s="98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</row>
    <row r="143" spans="1:30" ht="13" x14ac:dyDescent="0.15">
      <c r="A143" s="97"/>
      <c r="B143" s="97"/>
      <c r="C143" s="98"/>
      <c r="D143" s="97"/>
      <c r="E143" s="97"/>
      <c r="F143" s="98"/>
      <c r="G143" s="98"/>
      <c r="H143" s="98"/>
      <c r="I143" s="98"/>
      <c r="J143" s="98"/>
      <c r="K143" s="98"/>
      <c r="L143" s="98"/>
      <c r="M143" s="97"/>
      <c r="N143" s="98"/>
      <c r="O143" s="98"/>
      <c r="P143" s="97"/>
      <c r="Q143" s="98"/>
      <c r="R143" s="98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</row>
    <row r="144" spans="1:30" ht="13" x14ac:dyDescent="0.15">
      <c r="A144" s="97"/>
      <c r="B144" s="97"/>
      <c r="C144" s="98"/>
      <c r="D144" s="97"/>
      <c r="E144" s="97"/>
      <c r="F144" s="98"/>
      <c r="G144" s="98"/>
      <c r="H144" s="98"/>
      <c r="I144" s="98"/>
      <c r="J144" s="98"/>
      <c r="K144" s="98"/>
      <c r="L144" s="98"/>
      <c r="M144" s="97"/>
      <c r="N144" s="98"/>
      <c r="O144" s="98"/>
      <c r="P144" s="97"/>
      <c r="Q144" s="98"/>
      <c r="R144" s="98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</row>
    <row r="145" spans="1:30" ht="13" x14ac:dyDescent="0.15">
      <c r="A145" s="97"/>
      <c r="B145" s="97"/>
      <c r="C145" s="98"/>
      <c r="D145" s="97"/>
      <c r="E145" s="97"/>
      <c r="F145" s="98"/>
      <c r="G145" s="98"/>
      <c r="H145" s="98"/>
      <c r="I145" s="98"/>
      <c r="J145" s="98"/>
      <c r="K145" s="98"/>
      <c r="L145" s="98"/>
      <c r="M145" s="97"/>
      <c r="N145" s="98"/>
      <c r="O145" s="98"/>
      <c r="P145" s="97"/>
      <c r="Q145" s="98"/>
      <c r="R145" s="98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</row>
    <row r="146" spans="1:30" ht="13" x14ac:dyDescent="0.15">
      <c r="A146" s="97"/>
      <c r="B146" s="97"/>
      <c r="C146" s="98"/>
      <c r="D146" s="97"/>
      <c r="E146" s="97"/>
      <c r="F146" s="98"/>
      <c r="G146" s="98"/>
      <c r="H146" s="98"/>
      <c r="I146" s="98"/>
      <c r="J146" s="98"/>
      <c r="K146" s="98"/>
      <c r="L146" s="98"/>
      <c r="M146" s="97"/>
      <c r="N146" s="98"/>
      <c r="O146" s="98"/>
      <c r="P146" s="97"/>
      <c r="Q146" s="98"/>
      <c r="R146" s="98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</row>
    <row r="147" spans="1:30" ht="13" x14ac:dyDescent="0.15">
      <c r="A147" s="97"/>
      <c r="B147" s="97"/>
      <c r="C147" s="98"/>
      <c r="D147" s="97"/>
      <c r="E147" s="97"/>
      <c r="F147" s="98"/>
      <c r="G147" s="98"/>
      <c r="H147" s="98"/>
      <c r="I147" s="98"/>
      <c r="J147" s="98"/>
      <c r="K147" s="98"/>
      <c r="L147" s="98"/>
      <c r="M147" s="97"/>
      <c r="N147" s="98"/>
      <c r="O147" s="98"/>
      <c r="P147" s="97"/>
      <c r="Q147" s="98"/>
      <c r="R147" s="98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</row>
    <row r="148" spans="1:30" ht="13" x14ac:dyDescent="0.15">
      <c r="A148" s="97"/>
      <c r="B148" s="97"/>
      <c r="C148" s="98"/>
      <c r="D148" s="97"/>
      <c r="E148" s="97"/>
      <c r="F148" s="98"/>
      <c r="G148" s="98"/>
      <c r="H148" s="98"/>
      <c r="I148" s="98"/>
      <c r="J148" s="98"/>
      <c r="K148" s="98"/>
      <c r="L148" s="98"/>
      <c r="M148" s="97"/>
      <c r="N148" s="98"/>
      <c r="O148" s="98"/>
      <c r="P148" s="97"/>
      <c r="Q148" s="98"/>
      <c r="R148" s="98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</row>
    <row r="149" spans="1:30" ht="13" x14ac:dyDescent="0.15">
      <c r="A149" s="97"/>
      <c r="B149" s="97"/>
      <c r="C149" s="98"/>
      <c r="D149" s="97"/>
      <c r="E149" s="97"/>
      <c r="F149" s="98"/>
      <c r="G149" s="98"/>
      <c r="H149" s="98"/>
      <c r="I149" s="98"/>
      <c r="J149" s="98"/>
      <c r="K149" s="98"/>
      <c r="L149" s="98"/>
      <c r="M149" s="97"/>
      <c r="N149" s="98"/>
      <c r="O149" s="98"/>
      <c r="P149" s="97"/>
      <c r="Q149" s="98"/>
      <c r="R149" s="98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</row>
    <row r="150" spans="1:30" ht="13" x14ac:dyDescent="0.15">
      <c r="A150" s="97"/>
      <c r="B150" s="97"/>
      <c r="C150" s="98"/>
      <c r="D150" s="97"/>
      <c r="E150" s="97"/>
      <c r="F150" s="98"/>
      <c r="G150" s="98"/>
      <c r="H150" s="98"/>
      <c r="I150" s="98"/>
      <c r="J150" s="98"/>
      <c r="K150" s="98"/>
      <c r="L150" s="98"/>
      <c r="M150" s="97"/>
      <c r="N150" s="98"/>
      <c r="O150" s="98"/>
      <c r="P150" s="97"/>
      <c r="Q150" s="98"/>
      <c r="R150" s="98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</row>
    <row r="151" spans="1:30" ht="13" x14ac:dyDescent="0.15">
      <c r="A151" s="97"/>
      <c r="B151" s="97"/>
      <c r="C151" s="98"/>
      <c r="D151" s="97"/>
      <c r="E151" s="97"/>
      <c r="F151" s="98"/>
      <c r="G151" s="98"/>
      <c r="H151" s="98"/>
      <c r="I151" s="98"/>
      <c r="J151" s="98"/>
      <c r="K151" s="98"/>
      <c r="L151" s="98"/>
      <c r="M151" s="97"/>
      <c r="N151" s="98"/>
      <c r="O151" s="98"/>
      <c r="P151" s="97"/>
      <c r="Q151" s="98"/>
      <c r="R151" s="98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</row>
    <row r="152" spans="1:30" ht="13" x14ac:dyDescent="0.15">
      <c r="A152" s="97"/>
      <c r="B152" s="97"/>
      <c r="C152" s="98"/>
      <c r="D152" s="97"/>
      <c r="E152" s="97"/>
      <c r="F152" s="98"/>
      <c r="G152" s="98"/>
      <c r="H152" s="98"/>
      <c r="I152" s="98"/>
      <c r="J152" s="98"/>
      <c r="K152" s="98"/>
      <c r="L152" s="98"/>
      <c r="M152" s="97"/>
      <c r="N152" s="98"/>
      <c r="O152" s="98"/>
      <c r="P152" s="97"/>
      <c r="Q152" s="98"/>
      <c r="R152" s="98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</row>
    <row r="153" spans="1:30" ht="13" x14ac:dyDescent="0.15">
      <c r="A153" s="97"/>
      <c r="B153" s="97"/>
      <c r="C153" s="98"/>
      <c r="D153" s="97"/>
      <c r="E153" s="97"/>
      <c r="F153" s="98"/>
      <c r="G153" s="98"/>
      <c r="H153" s="98"/>
      <c r="I153" s="98"/>
      <c r="J153" s="98"/>
      <c r="K153" s="98"/>
      <c r="L153" s="98"/>
      <c r="M153" s="97"/>
      <c r="N153" s="98"/>
      <c r="O153" s="98"/>
      <c r="P153" s="97"/>
      <c r="Q153" s="98"/>
      <c r="R153" s="98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</row>
    <row r="154" spans="1:30" ht="13" x14ac:dyDescent="0.15">
      <c r="A154" s="97"/>
      <c r="B154" s="97"/>
      <c r="C154" s="98"/>
      <c r="D154" s="97"/>
      <c r="E154" s="97"/>
      <c r="F154" s="98"/>
      <c r="G154" s="98"/>
      <c r="H154" s="98"/>
      <c r="I154" s="98"/>
      <c r="J154" s="98"/>
      <c r="K154" s="98"/>
      <c r="L154" s="98"/>
      <c r="M154" s="97"/>
      <c r="N154" s="98"/>
      <c r="O154" s="98"/>
      <c r="P154" s="97"/>
      <c r="Q154" s="98"/>
      <c r="R154" s="98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</row>
    <row r="155" spans="1:30" ht="13" x14ac:dyDescent="0.15">
      <c r="A155" s="97"/>
      <c r="B155" s="97"/>
      <c r="C155" s="98"/>
      <c r="D155" s="97"/>
      <c r="E155" s="97"/>
      <c r="F155" s="98"/>
      <c r="G155" s="98"/>
      <c r="H155" s="98"/>
      <c r="I155" s="98"/>
      <c r="J155" s="98"/>
      <c r="K155" s="98"/>
      <c r="L155" s="98"/>
      <c r="M155" s="97"/>
      <c r="N155" s="98"/>
      <c r="O155" s="98"/>
      <c r="P155" s="97"/>
      <c r="Q155" s="98"/>
      <c r="R155" s="98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</row>
    <row r="156" spans="1:30" ht="13" x14ac:dyDescent="0.15">
      <c r="A156" s="97"/>
      <c r="B156" s="97"/>
      <c r="C156" s="98"/>
      <c r="D156" s="97"/>
      <c r="E156" s="97"/>
      <c r="F156" s="98"/>
      <c r="G156" s="98"/>
      <c r="H156" s="98"/>
      <c r="I156" s="98"/>
      <c r="J156" s="98"/>
      <c r="K156" s="98"/>
      <c r="L156" s="98"/>
      <c r="M156" s="97"/>
      <c r="N156" s="98"/>
      <c r="O156" s="98"/>
      <c r="P156" s="97"/>
      <c r="Q156" s="98"/>
      <c r="R156" s="98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</row>
    <row r="157" spans="1:30" ht="13" x14ac:dyDescent="0.15">
      <c r="A157" s="97"/>
      <c r="B157" s="97"/>
      <c r="C157" s="98"/>
      <c r="D157" s="97"/>
      <c r="E157" s="97"/>
      <c r="F157" s="98"/>
      <c r="G157" s="98"/>
      <c r="H157" s="98"/>
      <c r="I157" s="98"/>
      <c r="J157" s="98"/>
      <c r="K157" s="98"/>
      <c r="L157" s="98"/>
      <c r="M157" s="97"/>
      <c r="N157" s="98"/>
      <c r="O157" s="98"/>
      <c r="P157" s="97"/>
      <c r="Q157" s="98"/>
      <c r="R157" s="98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</row>
    <row r="158" spans="1:30" ht="13" x14ac:dyDescent="0.15">
      <c r="A158" s="97"/>
      <c r="B158" s="97"/>
      <c r="C158" s="98"/>
      <c r="D158" s="97"/>
      <c r="E158" s="97"/>
      <c r="F158" s="98"/>
      <c r="G158" s="98"/>
      <c r="H158" s="98"/>
      <c r="I158" s="98"/>
      <c r="J158" s="98"/>
      <c r="K158" s="98"/>
      <c r="L158" s="98"/>
      <c r="M158" s="97"/>
      <c r="N158" s="98"/>
      <c r="O158" s="98"/>
      <c r="P158" s="97"/>
      <c r="Q158" s="98"/>
      <c r="R158" s="98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</row>
    <row r="159" spans="1:30" ht="13" x14ac:dyDescent="0.15">
      <c r="A159" s="97"/>
      <c r="B159" s="97"/>
      <c r="C159" s="98"/>
      <c r="D159" s="97"/>
      <c r="E159" s="97"/>
      <c r="F159" s="98"/>
      <c r="G159" s="98"/>
      <c r="H159" s="98"/>
      <c r="I159" s="98"/>
      <c r="J159" s="98"/>
      <c r="K159" s="98"/>
      <c r="L159" s="98"/>
      <c r="M159" s="97"/>
      <c r="N159" s="98"/>
      <c r="O159" s="98"/>
      <c r="P159" s="97"/>
      <c r="Q159" s="98"/>
      <c r="R159" s="98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</row>
    <row r="160" spans="1:30" ht="13" x14ac:dyDescent="0.15">
      <c r="A160" s="97"/>
      <c r="B160" s="97"/>
      <c r="C160" s="98"/>
      <c r="D160" s="97"/>
      <c r="E160" s="97"/>
      <c r="F160" s="98"/>
      <c r="G160" s="98"/>
      <c r="H160" s="98"/>
      <c r="I160" s="98"/>
      <c r="J160" s="98"/>
      <c r="K160" s="98"/>
      <c r="L160" s="98"/>
      <c r="M160" s="97"/>
      <c r="N160" s="98"/>
      <c r="O160" s="98"/>
      <c r="P160" s="97"/>
      <c r="Q160" s="98"/>
      <c r="R160" s="98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</row>
    <row r="161" spans="1:30" ht="13" x14ac:dyDescent="0.15">
      <c r="A161" s="97"/>
      <c r="B161" s="97"/>
      <c r="C161" s="98"/>
      <c r="D161" s="97"/>
      <c r="E161" s="97"/>
      <c r="F161" s="98"/>
      <c r="G161" s="98"/>
      <c r="H161" s="98"/>
      <c r="I161" s="98"/>
      <c r="J161" s="98"/>
      <c r="K161" s="98"/>
      <c r="L161" s="98"/>
      <c r="M161" s="97"/>
      <c r="N161" s="98"/>
      <c r="O161" s="98"/>
      <c r="P161" s="97"/>
      <c r="Q161" s="98"/>
      <c r="R161" s="98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</row>
    <row r="162" spans="1:30" ht="13" x14ac:dyDescent="0.15">
      <c r="A162" s="97"/>
      <c r="B162" s="97"/>
      <c r="C162" s="98"/>
      <c r="D162" s="97"/>
      <c r="E162" s="97"/>
      <c r="F162" s="98"/>
      <c r="G162" s="98"/>
      <c r="H162" s="98"/>
      <c r="I162" s="98"/>
      <c r="J162" s="98"/>
      <c r="K162" s="98"/>
      <c r="L162" s="98"/>
      <c r="M162" s="97"/>
      <c r="N162" s="98"/>
      <c r="O162" s="98"/>
      <c r="P162" s="97"/>
      <c r="Q162" s="98"/>
      <c r="R162" s="98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</row>
    <row r="163" spans="1:30" ht="13" x14ac:dyDescent="0.15">
      <c r="A163" s="97"/>
      <c r="B163" s="97"/>
      <c r="C163" s="98"/>
      <c r="D163" s="97"/>
      <c r="E163" s="97"/>
      <c r="F163" s="98"/>
      <c r="G163" s="98"/>
      <c r="H163" s="98"/>
      <c r="I163" s="98"/>
      <c r="J163" s="98"/>
      <c r="K163" s="98"/>
      <c r="L163" s="98"/>
      <c r="M163" s="97"/>
      <c r="N163" s="98"/>
      <c r="O163" s="98"/>
      <c r="P163" s="97"/>
      <c r="Q163" s="98"/>
      <c r="R163" s="98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</row>
    <row r="164" spans="1:30" ht="13" x14ac:dyDescent="0.15">
      <c r="A164" s="97"/>
      <c r="B164" s="97"/>
      <c r="C164" s="98"/>
      <c r="D164" s="97"/>
      <c r="E164" s="97"/>
      <c r="F164" s="98"/>
      <c r="G164" s="98"/>
      <c r="H164" s="98"/>
      <c r="I164" s="98"/>
      <c r="J164" s="98"/>
      <c r="K164" s="98"/>
      <c r="L164" s="98"/>
      <c r="M164" s="97"/>
      <c r="N164" s="98"/>
      <c r="O164" s="98"/>
      <c r="P164" s="97"/>
      <c r="Q164" s="98"/>
      <c r="R164" s="98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</row>
    <row r="165" spans="1:30" ht="13" x14ac:dyDescent="0.15">
      <c r="A165" s="97"/>
      <c r="B165" s="97"/>
      <c r="C165" s="98"/>
      <c r="D165" s="97"/>
      <c r="E165" s="97"/>
      <c r="F165" s="98"/>
      <c r="G165" s="98"/>
      <c r="H165" s="98"/>
      <c r="I165" s="98"/>
      <c r="J165" s="98"/>
      <c r="K165" s="98"/>
      <c r="L165" s="98"/>
      <c r="M165" s="97"/>
      <c r="N165" s="98"/>
      <c r="O165" s="98"/>
      <c r="P165" s="97"/>
      <c r="Q165" s="98"/>
      <c r="R165" s="98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</row>
    <row r="166" spans="1:30" ht="13" x14ac:dyDescent="0.15">
      <c r="A166" s="97"/>
      <c r="B166" s="97"/>
      <c r="C166" s="98"/>
      <c r="D166" s="97"/>
      <c r="E166" s="97"/>
      <c r="F166" s="98"/>
      <c r="G166" s="98"/>
      <c r="H166" s="98"/>
      <c r="I166" s="98"/>
      <c r="J166" s="98"/>
      <c r="K166" s="98"/>
      <c r="L166" s="98"/>
      <c r="M166" s="97"/>
      <c r="N166" s="98"/>
      <c r="O166" s="98"/>
      <c r="P166" s="97"/>
      <c r="Q166" s="98"/>
      <c r="R166" s="98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</row>
    <row r="167" spans="1:30" ht="13" x14ac:dyDescent="0.15">
      <c r="A167" s="97"/>
      <c r="B167" s="97"/>
      <c r="C167" s="98"/>
      <c r="D167" s="97"/>
      <c r="E167" s="97"/>
      <c r="F167" s="98"/>
      <c r="G167" s="98"/>
      <c r="H167" s="98"/>
      <c r="I167" s="98"/>
      <c r="J167" s="98"/>
      <c r="K167" s="98"/>
      <c r="L167" s="98"/>
      <c r="M167" s="97"/>
      <c r="N167" s="98"/>
      <c r="O167" s="98"/>
      <c r="P167" s="97"/>
      <c r="Q167" s="98"/>
      <c r="R167" s="98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</row>
    <row r="168" spans="1:30" ht="13" x14ac:dyDescent="0.15">
      <c r="A168" s="97"/>
      <c r="B168" s="97"/>
      <c r="C168" s="98"/>
      <c r="D168" s="97"/>
      <c r="E168" s="97"/>
      <c r="F168" s="98"/>
      <c r="G168" s="98"/>
      <c r="H168" s="98"/>
      <c r="I168" s="98"/>
      <c r="J168" s="98"/>
      <c r="K168" s="98"/>
      <c r="L168" s="98"/>
      <c r="M168" s="97"/>
      <c r="N168" s="98"/>
      <c r="O168" s="98"/>
      <c r="P168" s="97"/>
      <c r="Q168" s="98"/>
      <c r="R168" s="98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</row>
    <row r="169" spans="1:30" ht="13" x14ac:dyDescent="0.15">
      <c r="A169" s="97"/>
      <c r="B169" s="97"/>
      <c r="C169" s="98"/>
      <c r="D169" s="97"/>
      <c r="E169" s="97"/>
      <c r="F169" s="98"/>
      <c r="G169" s="98"/>
      <c r="H169" s="98"/>
      <c r="I169" s="98"/>
      <c r="J169" s="98"/>
      <c r="K169" s="98"/>
      <c r="L169" s="98"/>
      <c r="M169" s="97"/>
      <c r="N169" s="98"/>
      <c r="O169" s="98"/>
      <c r="P169" s="97"/>
      <c r="Q169" s="98"/>
      <c r="R169" s="98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</row>
    <row r="170" spans="1:30" ht="13" x14ac:dyDescent="0.15">
      <c r="A170" s="97"/>
      <c r="B170" s="97"/>
      <c r="C170" s="98"/>
      <c r="D170" s="97"/>
      <c r="E170" s="97"/>
      <c r="F170" s="98"/>
      <c r="G170" s="98"/>
      <c r="H170" s="98"/>
      <c r="I170" s="98"/>
      <c r="J170" s="98"/>
      <c r="K170" s="98"/>
      <c r="L170" s="98"/>
      <c r="M170" s="97"/>
      <c r="N170" s="98"/>
      <c r="O170" s="98"/>
      <c r="P170" s="97"/>
      <c r="Q170" s="98"/>
      <c r="R170" s="98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</row>
    <row r="171" spans="1:30" ht="13" x14ac:dyDescent="0.15">
      <c r="A171" s="97"/>
      <c r="B171" s="97"/>
      <c r="C171" s="98"/>
      <c r="D171" s="97"/>
      <c r="E171" s="97"/>
      <c r="F171" s="98"/>
      <c r="G171" s="98"/>
      <c r="H171" s="98"/>
      <c r="I171" s="98"/>
      <c r="J171" s="98"/>
      <c r="K171" s="98"/>
      <c r="L171" s="98"/>
      <c r="M171" s="97"/>
      <c r="N171" s="98"/>
      <c r="O171" s="98"/>
      <c r="P171" s="97"/>
      <c r="Q171" s="98"/>
      <c r="R171" s="98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</row>
    <row r="172" spans="1:30" ht="13" x14ac:dyDescent="0.15">
      <c r="A172" s="97"/>
      <c r="B172" s="97"/>
      <c r="C172" s="98"/>
      <c r="D172" s="97"/>
      <c r="E172" s="97"/>
      <c r="F172" s="98"/>
      <c r="G172" s="98"/>
      <c r="H172" s="98"/>
      <c r="I172" s="98"/>
      <c r="J172" s="98"/>
      <c r="K172" s="98"/>
      <c r="L172" s="98"/>
      <c r="M172" s="97"/>
      <c r="N172" s="98"/>
      <c r="O172" s="98"/>
      <c r="P172" s="97"/>
      <c r="Q172" s="98"/>
      <c r="R172" s="98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</row>
    <row r="173" spans="1:30" ht="13" x14ac:dyDescent="0.15">
      <c r="A173" s="97"/>
      <c r="B173" s="97"/>
      <c r="C173" s="98"/>
      <c r="D173" s="97"/>
      <c r="E173" s="97"/>
      <c r="F173" s="98"/>
      <c r="G173" s="98"/>
      <c r="H173" s="98"/>
      <c r="I173" s="98"/>
      <c r="J173" s="98"/>
      <c r="K173" s="98"/>
      <c r="L173" s="98"/>
      <c r="M173" s="97"/>
      <c r="N173" s="98"/>
      <c r="O173" s="98"/>
      <c r="P173" s="97"/>
      <c r="Q173" s="98"/>
      <c r="R173" s="98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</row>
    <row r="174" spans="1:30" ht="13" x14ac:dyDescent="0.15">
      <c r="A174" s="97"/>
      <c r="B174" s="97"/>
      <c r="C174" s="98"/>
      <c r="D174" s="97"/>
      <c r="E174" s="97"/>
      <c r="F174" s="98"/>
      <c r="G174" s="98"/>
      <c r="H174" s="98"/>
      <c r="I174" s="98"/>
      <c r="J174" s="98"/>
      <c r="K174" s="98"/>
      <c r="L174" s="98"/>
      <c r="M174" s="97"/>
      <c r="N174" s="98"/>
      <c r="O174" s="98"/>
      <c r="P174" s="97"/>
      <c r="Q174" s="98"/>
      <c r="R174" s="98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</row>
    <row r="175" spans="1:30" ht="13" x14ac:dyDescent="0.15">
      <c r="A175" s="97"/>
      <c r="B175" s="97"/>
      <c r="C175" s="98"/>
      <c r="D175" s="97"/>
      <c r="E175" s="97"/>
      <c r="F175" s="98"/>
      <c r="G175" s="98"/>
      <c r="H175" s="98"/>
      <c r="I175" s="98"/>
      <c r="J175" s="98"/>
      <c r="K175" s="98"/>
      <c r="L175" s="98"/>
      <c r="M175" s="97"/>
      <c r="N175" s="98"/>
      <c r="O175" s="98"/>
      <c r="P175" s="97"/>
      <c r="Q175" s="98"/>
      <c r="R175" s="98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</row>
    <row r="176" spans="1:30" ht="13" x14ac:dyDescent="0.15">
      <c r="A176" s="97"/>
      <c r="B176" s="97"/>
      <c r="C176" s="98"/>
      <c r="D176" s="97"/>
      <c r="E176" s="97"/>
      <c r="F176" s="98"/>
      <c r="G176" s="98"/>
      <c r="H176" s="98"/>
      <c r="I176" s="98"/>
      <c r="J176" s="98"/>
      <c r="K176" s="98"/>
      <c r="L176" s="98"/>
      <c r="M176" s="97"/>
      <c r="N176" s="98"/>
      <c r="O176" s="98"/>
      <c r="P176" s="97"/>
      <c r="Q176" s="98"/>
      <c r="R176" s="98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</row>
    <row r="177" spans="1:30" ht="13" x14ac:dyDescent="0.15">
      <c r="A177" s="97"/>
      <c r="B177" s="97"/>
      <c r="C177" s="98"/>
      <c r="D177" s="97"/>
      <c r="E177" s="97"/>
      <c r="F177" s="98"/>
      <c r="G177" s="98"/>
      <c r="H177" s="98"/>
      <c r="I177" s="98"/>
      <c r="J177" s="98"/>
      <c r="K177" s="98"/>
      <c r="L177" s="98"/>
      <c r="M177" s="97"/>
      <c r="N177" s="98"/>
      <c r="O177" s="98"/>
      <c r="P177" s="97"/>
      <c r="Q177" s="98"/>
      <c r="R177" s="98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</row>
    <row r="178" spans="1:30" ht="13" x14ac:dyDescent="0.15">
      <c r="A178" s="97"/>
      <c r="B178" s="97"/>
      <c r="C178" s="98"/>
      <c r="D178" s="97"/>
      <c r="E178" s="97"/>
      <c r="F178" s="98"/>
      <c r="G178" s="98"/>
      <c r="H178" s="98"/>
      <c r="I178" s="98"/>
      <c r="J178" s="98"/>
      <c r="K178" s="98"/>
      <c r="L178" s="98"/>
      <c r="M178" s="97"/>
      <c r="N178" s="98"/>
      <c r="O178" s="98"/>
      <c r="P178" s="97"/>
      <c r="Q178" s="98"/>
      <c r="R178" s="98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</row>
    <row r="179" spans="1:30" ht="13" x14ac:dyDescent="0.15">
      <c r="A179" s="97"/>
      <c r="B179" s="97"/>
      <c r="C179" s="98"/>
      <c r="D179" s="97"/>
      <c r="E179" s="97"/>
      <c r="F179" s="98"/>
      <c r="G179" s="98"/>
      <c r="H179" s="98"/>
      <c r="I179" s="98"/>
      <c r="J179" s="98"/>
      <c r="K179" s="98"/>
      <c r="L179" s="98"/>
      <c r="M179" s="97"/>
      <c r="N179" s="98"/>
      <c r="O179" s="98"/>
      <c r="P179" s="97"/>
      <c r="Q179" s="98"/>
      <c r="R179" s="98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</row>
    <row r="180" spans="1:30" ht="13" x14ac:dyDescent="0.15">
      <c r="A180" s="97"/>
      <c r="B180" s="97"/>
      <c r="C180" s="98"/>
      <c r="D180" s="97"/>
      <c r="E180" s="97"/>
      <c r="F180" s="98"/>
      <c r="G180" s="98"/>
      <c r="H180" s="98"/>
      <c r="I180" s="98"/>
      <c r="J180" s="98"/>
      <c r="K180" s="98"/>
      <c r="L180" s="98"/>
      <c r="M180" s="97"/>
      <c r="N180" s="98"/>
      <c r="O180" s="98"/>
      <c r="P180" s="97"/>
      <c r="Q180" s="98"/>
      <c r="R180" s="98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</row>
    <row r="181" spans="1:30" ht="13" x14ac:dyDescent="0.15">
      <c r="A181" s="97"/>
      <c r="B181" s="97"/>
      <c r="C181" s="98"/>
      <c r="D181" s="97"/>
      <c r="E181" s="97"/>
      <c r="F181" s="98"/>
      <c r="G181" s="98"/>
      <c r="H181" s="98"/>
      <c r="I181" s="98"/>
      <c r="J181" s="98"/>
      <c r="K181" s="98"/>
      <c r="L181" s="98"/>
      <c r="M181" s="97"/>
      <c r="N181" s="98"/>
      <c r="O181" s="98"/>
      <c r="P181" s="97"/>
      <c r="Q181" s="98"/>
      <c r="R181" s="98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</row>
    <row r="182" spans="1:30" ht="13" x14ac:dyDescent="0.15">
      <c r="A182" s="97"/>
      <c r="B182" s="97"/>
      <c r="C182" s="98"/>
      <c r="D182" s="97"/>
      <c r="E182" s="97"/>
      <c r="F182" s="98"/>
      <c r="G182" s="98"/>
      <c r="H182" s="98"/>
      <c r="I182" s="98"/>
      <c r="J182" s="98"/>
      <c r="K182" s="98"/>
      <c r="L182" s="98"/>
      <c r="M182" s="97"/>
      <c r="N182" s="98"/>
      <c r="O182" s="98"/>
      <c r="P182" s="97"/>
      <c r="Q182" s="98"/>
      <c r="R182" s="98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</row>
    <row r="183" spans="1:30" ht="13" x14ac:dyDescent="0.15">
      <c r="A183" s="97"/>
      <c r="B183" s="97"/>
      <c r="C183" s="98"/>
      <c r="D183" s="97"/>
      <c r="E183" s="97"/>
      <c r="F183" s="98"/>
      <c r="G183" s="98"/>
      <c r="H183" s="98"/>
      <c r="I183" s="98"/>
      <c r="J183" s="98"/>
      <c r="K183" s="98"/>
      <c r="L183" s="98"/>
      <c r="M183" s="97"/>
      <c r="N183" s="98"/>
      <c r="O183" s="98"/>
      <c r="P183" s="97"/>
      <c r="Q183" s="98"/>
      <c r="R183" s="98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</row>
    <row r="184" spans="1:30" ht="13" x14ac:dyDescent="0.15">
      <c r="A184" s="97"/>
      <c r="B184" s="97"/>
      <c r="C184" s="98"/>
      <c r="D184" s="97"/>
      <c r="E184" s="97"/>
      <c r="F184" s="98"/>
      <c r="G184" s="98"/>
      <c r="H184" s="98"/>
      <c r="I184" s="98"/>
      <c r="J184" s="98"/>
      <c r="K184" s="98"/>
      <c r="L184" s="98"/>
      <c r="M184" s="97"/>
      <c r="N184" s="98"/>
      <c r="O184" s="98"/>
      <c r="P184" s="97"/>
      <c r="Q184" s="98"/>
      <c r="R184" s="98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</row>
    <row r="185" spans="1:30" ht="13" x14ac:dyDescent="0.15">
      <c r="A185" s="97"/>
      <c r="B185" s="97"/>
      <c r="C185" s="98"/>
      <c r="D185" s="97"/>
      <c r="E185" s="97"/>
      <c r="F185" s="98"/>
      <c r="G185" s="98"/>
      <c r="H185" s="98"/>
      <c r="I185" s="98"/>
      <c r="J185" s="98"/>
      <c r="K185" s="98"/>
      <c r="L185" s="98"/>
      <c r="M185" s="97"/>
      <c r="N185" s="98"/>
      <c r="O185" s="98"/>
      <c r="P185" s="97"/>
      <c r="Q185" s="98"/>
      <c r="R185" s="98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</row>
    <row r="186" spans="1:30" ht="13" x14ac:dyDescent="0.15">
      <c r="A186" s="97"/>
      <c r="B186" s="97"/>
      <c r="C186" s="98"/>
      <c r="D186" s="97"/>
      <c r="E186" s="97"/>
      <c r="F186" s="98"/>
      <c r="G186" s="98"/>
      <c r="H186" s="98"/>
      <c r="I186" s="98"/>
      <c r="J186" s="98"/>
      <c r="K186" s="98"/>
      <c r="L186" s="98"/>
      <c r="M186" s="97"/>
      <c r="N186" s="98"/>
      <c r="O186" s="98"/>
      <c r="P186" s="97"/>
      <c r="Q186" s="98"/>
      <c r="R186" s="98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</row>
    <row r="187" spans="1:30" ht="13" x14ac:dyDescent="0.15">
      <c r="A187" s="97"/>
      <c r="B187" s="97"/>
      <c r="C187" s="98"/>
      <c r="D187" s="97"/>
      <c r="E187" s="97"/>
      <c r="F187" s="98"/>
      <c r="G187" s="98"/>
      <c r="H187" s="98"/>
      <c r="I187" s="98"/>
      <c r="J187" s="98"/>
      <c r="K187" s="98"/>
      <c r="L187" s="98"/>
      <c r="M187" s="97"/>
      <c r="N187" s="98"/>
      <c r="O187" s="98"/>
      <c r="P187" s="97"/>
      <c r="Q187" s="98"/>
      <c r="R187" s="98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</row>
    <row r="188" spans="1:30" ht="13" x14ac:dyDescent="0.15">
      <c r="A188" s="97"/>
      <c r="B188" s="97"/>
      <c r="C188" s="98"/>
      <c r="D188" s="97"/>
      <c r="E188" s="97"/>
      <c r="F188" s="98"/>
      <c r="G188" s="98"/>
      <c r="H188" s="98"/>
      <c r="I188" s="98"/>
      <c r="J188" s="98"/>
      <c r="K188" s="98"/>
      <c r="L188" s="98"/>
      <c r="M188" s="97"/>
      <c r="N188" s="98"/>
      <c r="O188" s="98"/>
      <c r="P188" s="97"/>
      <c r="Q188" s="98"/>
      <c r="R188" s="98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</row>
    <row r="189" spans="1:30" ht="13" x14ac:dyDescent="0.15">
      <c r="A189" s="97"/>
      <c r="B189" s="97"/>
      <c r="C189" s="98"/>
      <c r="D189" s="97"/>
      <c r="E189" s="97"/>
      <c r="F189" s="98"/>
      <c r="G189" s="98"/>
      <c r="H189" s="98"/>
      <c r="I189" s="98"/>
      <c r="J189" s="98"/>
      <c r="K189" s="98"/>
      <c r="L189" s="98"/>
      <c r="M189" s="97"/>
      <c r="N189" s="98"/>
      <c r="O189" s="98"/>
      <c r="P189" s="97"/>
      <c r="Q189" s="98"/>
      <c r="R189" s="98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</row>
    <row r="190" spans="1:30" ht="13" x14ac:dyDescent="0.15">
      <c r="A190" s="97"/>
      <c r="B190" s="97"/>
      <c r="C190" s="98"/>
      <c r="D190" s="97"/>
      <c r="E190" s="97"/>
      <c r="F190" s="98"/>
      <c r="G190" s="98"/>
      <c r="H190" s="98"/>
      <c r="I190" s="98"/>
      <c r="J190" s="98"/>
      <c r="K190" s="98"/>
      <c r="L190" s="98"/>
      <c r="M190" s="97"/>
      <c r="N190" s="98"/>
      <c r="O190" s="98"/>
      <c r="P190" s="97"/>
      <c r="Q190" s="98"/>
      <c r="R190" s="98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</row>
    <row r="191" spans="1:30" ht="13" x14ac:dyDescent="0.15">
      <c r="A191" s="97"/>
      <c r="B191" s="97"/>
      <c r="C191" s="98"/>
      <c r="D191" s="97"/>
      <c r="E191" s="97"/>
      <c r="F191" s="98"/>
      <c r="G191" s="98"/>
      <c r="H191" s="98"/>
      <c r="I191" s="98"/>
      <c r="J191" s="98"/>
      <c r="K191" s="98"/>
      <c r="L191" s="98"/>
      <c r="M191" s="97"/>
      <c r="N191" s="98"/>
      <c r="O191" s="98"/>
      <c r="P191" s="97"/>
      <c r="Q191" s="98"/>
      <c r="R191" s="98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</row>
    <row r="192" spans="1:30" ht="13" x14ac:dyDescent="0.15">
      <c r="A192" s="97"/>
      <c r="B192" s="97"/>
      <c r="C192" s="98"/>
      <c r="D192" s="97"/>
      <c r="E192" s="97"/>
      <c r="F192" s="98"/>
      <c r="G192" s="98"/>
      <c r="H192" s="98"/>
      <c r="I192" s="98"/>
      <c r="J192" s="98"/>
      <c r="K192" s="98"/>
      <c r="L192" s="98"/>
      <c r="M192" s="97"/>
      <c r="N192" s="98"/>
      <c r="O192" s="98"/>
      <c r="P192" s="97"/>
      <c r="Q192" s="98"/>
      <c r="R192" s="98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</row>
    <row r="193" spans="1:30" ht="13" x14ac:dyDescent="0.15">
      <c r="A193" s="97"/>
      <c r="B193" s="97"/>
      <c r="C193" s="98"/>
      <c r="D193" s="97"/>
      <c r="E193" s="97"/>
      <c r="F193" s="98"/>
      <c r="G193" s="98"/>
      <c r="H193" s="98"/>
      <c r="I193" s="98"/>
      <c r="J193" s="98"/>
      <c r="K193" s="98"/>
      <c r="L193" s="98"/>
      <c r="M193" s="97"/>
      <c r="N193" s="98"/>
      <c r="O193" s="98"/>
      <c r="P193" s="97"/>
      <c r="Q193" s="98"/>
      <c r="R193" s="98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</row>
    <row r="194" spans="1:30" ht="13" x14ac:dyDescent="0.15">
      <c r="A194" s="97"/>
      <c r="B194" s="97"/>
      <c r="C194" s="98"/>
      <c r="D194" s="97"/>
      <c r="E194" s="97"/>
      <c r="F194" s="98"/>
      <c r="G194" s="98"/>
      <c r="H194" s="98"/>
      <c r="I194" s="98"/>
      <c r="J194" s="98"/>
      <c r="K194" s="98"/>
      <c r="L194" s="98"/>
      <c r="M194" s="97"/>
      <c r="N194" s="98"/>
      <c r="O194" s="98"/>
      <c r="P194" s="97"/>
      <c r="Q194" s="98"/>
      <c r="R194" s="98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</row>
    <row r="195" spans="1:30" ht="13" x14ac:dyDescent="0.15">
      <c r="A195" s="97"/>
      <c r="B195" s="97"/>
      <c r="C195" s="98"/>
      <c r="D195" s="97"/>
      <c r="E195" s="97"/>
      <c r="F195" s="98"/>
      <c r="G195" s="98"/>
      <c r="H195" s="98"/>
      <c r="I195" s="98"/>
      <c r="J195" s="98"/>
      <c r="K195" s="98"/>
      <c r="L195" s="98"/>
      <c r="M195" s="97"/>
      <c r="N195" s="98"/>
      <c r="O195" s="98"/>
      <c r="P195" s="97"/>
      <c r="Q195" s="98"/>
      <c r="R195" s="98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</row>
    <row r="196" spans="1:30" ht="13" x14ac:dyDescent="0.15">
      <c r="A196" s="97"/>
      <c r="B196" s="97"/>
      <c r="C196" s="98"/>
      <c r="D196" s="97"/>
      <c r="E196" s="97"/>
      <c r="F196" s="98"/>
      <c r="G196" s="98"/>
      <c r="H196" s="98"/>
      <c r="I196" s="98"/>
      <c r="J196" s="98"/>
      <c r="K196" s="98"/>
      <c r="L196" s="98"/>
      <c r="M196" s="97"/>
      <c r="N196" s="98"/>
      <c r="O196" s="98"/>
      <c r="P196" s="97"/>
      <c r="Q196" s="98"/>
      <c r="R196" s="98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</row>
    <row r="197" spans="1:30" ht="13" x14ac:dyDescent="0.15">
      <c r="A197" s="97"/>
      <c r="B197" s="97"/>
      <c r="C197" s="98"/>
      <c r="D197" s="97"/>
      <c r="E197" s="97"/>
      <c r="F197" s="98"/>
      <c r="G197" s="98"/>
      <c r="H197" s="98"/>
      <c r="I197" s="98"/>
      <c r="J197" s="98"/>
      <c r="K197" s="98"/>
      <c r="L197" s="98"/>
      <c r="M197" s="97"/>
      <c r="N197" s="98"/>
      <c r="O197" s="98"/>
      <c r="P197" s="97"/>
      <c r="Q197" s="98"/>
      <c r="R197" s="98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</row>
    <row r="198" spans="1:30" ht="13" x14ac:dyDescent="0.15">
      <c r="A198" s="97"/>
      <c r="B198" s="97"/>
      <c r="C198" s="98"/>
      <c r="D198" s="97"/>
      <c r="E198" s="97"/>
      <c r="F198" s="98"/>
      <c r="G198" s="98"/>
      <c r="H198" s="98"/>
      <c r="I198" s="98"/>
      <c r="J198" s="98"/>
      <c r="K198" s="98"/>
      <c r="L198" s="98"/>
      <c r="M198" s="97"/>
      <c r="N198" s="98"/>
      <c r="O198" s="98"/>
      <c r="P198" s="97"/>
      <c r="Q198" s="98"/>
      <c r="R198" s="98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</row>
    <row r="199" spans="1:30" ht="13" x14ac:dyDescent="0.15">
      <c r="A199" s="97"/>
      <c r="B199" s="97"/>
      <c r="C199" s="98"/>
      <c r="D199" s="97"/>
      <c r="E199" s="97"/>
      <c r="F199" s="98"/>
      <c r="G199" s="98"/>
      <c r="H199" s="98"/>
      <c r="I199" s="98"/>
      <c r="J199" s="98"/>
      <c r="K199" s="98"/>
      <c r="L199" s="98"/>
      <c r="M199" s="97"/>
      <c r="N199" s="98"/>
      <c r="O199" s="98"/>
      <c r="P199" s="97"/>
      <c r="Q199" s="98"/>
      <c r="R199" s="98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</row>
    <row r="200" spans="1:30" ht="13" x14ac:dyDescent="0.15">
      <c r="A200" s="97"/>
      <c r="B200" s="97"/>
      <c r="C200" s="98"/>
      <c r="D200" s="97"/>
      <c r="E200" s="97"/>
      <c r="F200" s="98"/>
      <c r="G200" s="98"/>
      <c r="H200" s="98"/>
      <c r="I200" s="98"/>
      <c r="J200" s="98"/>
      <c r="K200" s="98"/>
      <c r="L200" s="98"/>
      <c r="M200" s="97"/>
      <c r="N200" s="98"/>
      <c r="O200" s="98"/>
      <c r="P200" s="97"/>
      <c r="Q200" s="98"/>
      <c r="R200" s="98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</row>
    <row r="201" spans="1:30" ht="13" x14ac:dyDescent="0.15">
      <c r="A201" s="97"/>
      <c r="B201" s="97"/>
      <c r="C201" s="98"/>
      <c r="D201" s="97"/>
      <c r="E201" s="97"/>
      <c r="F201" s="98"/>
      <c r="G201" s="98"/>
      <c r="H201" s="98"/>
      <c r="I201" s="98"/>
      <c r="J201" s="98"/>
      <c r="K201" s="98"/>
      <c r="L201" s="98"/>
      <c r="M201" s="97"/>
      <c r="N201" s="98"/>
      <c r="O201" s="98"/>
      <c r="P201" s="97"/>
      <c r="Q201" s="98"/>
      <c r="R201" s="98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</row>
    <row r="202" spans="1:30" ht="13" x14ac:dyDescent="0.15">
      <c r="A202" s="97"/>
      <c r="B202" s="97"/>
      <c r="C202" s="98"/>
      <c r="D202" s="97"/>
      <c r="E202" s="97"/>
      <c r="F202" s="98"/>
      <c r="G202" s="98"/>
      <c r="H202" s="98"/>
      <c r="I202" s="98"/>
      <c r="J202" s="98"/>
      <c r="K202" s="98"/>
      <c r="L202" s="98"/>
      <c r="M202" s="97"/>
      <c r="N202" s="98"/>
      <c r="O202" s="98"/>
      <c r="P202" s="97"/>
      <c r="Q202" s="98"/>
      <c r="R202" s="98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</row>
    <row r="203" spans="1:30" ht="13" x14ac:dyDescent="0.15">
      <c r="A203" s="97"/>
      <c r="B203" s="97"/>
      <c r="C203" s="98"/>
      <c r="D203" s="97"/>
      <c r="E203" s="97"/>
      <c r="F203" s="98"/>
      <c r="G203" s="98"/>
      <c r="H203" s="98"/>
      <c r="I203" s="98"/>
      <c r="J203" s="98"/>
      <c r="K203" s="98"/>
      <c r="L203" s="98"/>
      <c r="M203" s="97"/>
      <c r="N203" s="98"/>
      <c r="O203" s="98"/>
      <c r="P203" s="97"/>
      <c r="Q203" s="98"/>
      <c r="R203" s="98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</row>
    <row r="204" spans="1:30" ht="13" x14ac:dyDescent="0.15">
      <c r="A204" s="97"/>
      <c r="B204" s="97"/>
      <c r="C204" s="98"/>
      <c r="D204" s="97"/>
      <c r="E204" s="97"/>
      <c r="F204" s="98"/>
      <c r="G204" s="98"/>
      <c r="H204" s="98"/>
      <c r="I204" s="98"/>
      <c r="J204" s="98"/>
      <c r="K204" s="98"/>
      <c r="L204" s="98"/>
      <c r="M204" s="97"/>
      <c r="N204" s="98"/>
      <c r="O204" s="98"/>
      <c r="P204" s="97"/>
      <c r="Q204" s="98"/>
      <c r="R204" s="98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</row>
    <row r="205" spans="1:30" ht="13" x14ac:dyDescent="0.15">
      <c r="A205" s="97"/>
      <c r="B205" s="97"/>
      <c r="C205" s="98"/>
      <c r="D205" s="97"/>
      <c r="E205" s="97"/>
      <c r="F205" s="98"/>
      <c r="G205" s="98"/>
      <c r="H205" s="98"/>
      <c r="I205" s="98"/>
      <c r="J205" s="98"/>
      <c r="K205" s="98"/>
      <c r="L205" s="98"/>
      <c r="M205" s="97"/>
      <c r="N205" s="98"/>
      <c r="O205" s="98"/>
      <c r="P205" s="97"/>
      <c r="Q205" s="98"/>
      <c r="R205" s="98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</row>
    <row r="206" spans="1:30" ht="13" x14ac:dyDescent="0.15">
      <c r="A206" s="97"/>
      <c r="B206" s="97"/>
      <c r="C206" s="98"/>
      <c r="D206" s="97"/>
      <c r="E206" s="97"/>
      <c r="F206" s="98"/>
      <c r="G206" s="98"/>
      <c r="H206" s="98"/>
      <c r="I206" s="98"/>
      <c r="J206" s="98"/>
      <c r="K206" s="98"/>
      <c r="L206" s="98"/>
      <c r="M206" s="97"/>
      <c r="N206" s="98"/>
      <c r="O206" s="98"/>
      <c r="P206" s="97"/>
      <c r="Q206" s="98"/>
      <c r="R206" s="98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</row>
    <row r="207" spans="1:30" ht="13" x14ac:dyDescent="0.15">
      <c r="A207" s="97"/>
      <c r="B207" s="97"/>
      <c r="C207" s="98"/>
      <c r="D207" s="97"/>
      <c r="E207" s="97"/>
      <c r="F207" s="98"/>
      <c r="G207" s="98"/>
      <c r="H207" s="98"/>
      <c r="I207" s="98"/>
      <c r="J207" s="98"/>
      <c r="K207" s="98"/>
      <c r="L207" s="98"/>
      <c r="M207" s="97"/>
      <c r="N207" s="98"/>
      <c r="O207" s="98"/>
      <c r="P207" s="97"/>
      <c r="Q207" s="98"/>
      <c r="R207" s="98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</row>
    <row r="208" spans="1:30" ht="13" x14ac:dyDescent="0.15">
      <c r="A208" s="97"/>
      <c r="B208" s="97"/>
      <c r="C208" s="98"/>
      <c r="D208" s="97"/>
      <c r="E208" s="97"/>
      <c r="F208" s="98"/>
      <c r="G208" s="98"/>
      <c r="H208" s="98"/>
      <c r="I208" s="98"/>
      <c r="J208" s="98"/>
      <c r="K208" s="98"/>
      <c r="L208" s="98"/>
      <c r="M208" s="97"/>
      <c r="N208" s="98"/>
      <c r="O208" s="98"/>
      <c r="P208" s="97"/>
      <c r="Q208" s="98"/>
      <c r="R208" s="98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</row>
    <row r="209" spans="1:30" ht="13" x14ac:dyDescent="0.15">
      <c r="A209" s="97"/>
      <c r="B209" s="97"/>
      <c r="C209" s="98"/>
      <c r="D209" s="97"/>
      <c r="E209" s="97"/>
      <c r="F209" s="98"/>
      <c r="G209" s="98"/>
      <c r="H209" s="98"/>
      <c r="I209" s="98"/>
      <c r="J209" s="98"/>
      <c r="K209" s="98"/>
      <c r="L209" s="98"/>
      <c r="M209" s="97"/>
      <c r="N209" s="98"/>
      <c r="O209" s="98"/>
      <c r="P209" s="97"/>
      <c r="Q209" s="98"/>
      <c r="R209" s="98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</row>
    <row r="210" spans="1:30" ht="13" x14ac:dyDescent="0.15">
      <c r="A210" s="97"/>
      <c r="B210" s="97"/>
      <c r="C210" s="98"/>
      <c r="D210" s="97"/>
      <c r="E210" s="97"/>
      <c r="F210" s="98"/>
      <c r="G210" s="98"/>
      <c r="H210" s="98"/>
      <c r="I210" s="98"/>
      <c r="J210" s="98"/>
      <c r="K210" s="98"/>
      <c r="L210" s="98"/>
      <c r="M210" s="97"/>
      <c r="N210" s="98"/>
      <c r="O210" s="98"/>
      <c r="P210" s="97"/>
      <c r="Q210" s="98"/>
      <c r="R210" s="98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</row>
    <row r="211" spans="1:30" ht="13" x14ac:dyDescent="0.15">
      <c r="A211" s="97"/>
      <c r="B211" s="97"/>
      <c r="C211" s="98"/>
      <c r="D211" s="97"/>
      <c r="E211" s="97"/>
      <c r="F211" s="98"/>
      <c r="G211" s="98"/>
      <c r="H211" s="98"/>
      <c r="I211" s="98"/>
      <c r="J211" s="98"/>
      <c r="K211" s="98"/>
      <c r="L211" s="98"/>
      <c r="M211" s="97"/>
      <c r="N211" s="98"/>
      <c r="O211" s="98"/>
      <c r="P211" s="97"/>
      <c r="Q211" s="98"/>
      <c r="R211" s="98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</row>
    <row r="212" spans="1:30" ht="13" x14ac:dyDescent="0.15">
      <c r="A212" s="97"/>
      <c r="B212" s="97"/>
      <c r="C212" s="98"/>
      <c r="D212" s="97"/>
      <c r="E212" s="97"/>
      <c r="F212" s="98"/>
      <c r="G212" s="98"/>
      <c r="H212" s="98"/>
      <c r="I212" s="98"/>
      <c r="J212" s="98"/>
      <c r="K212" s="98"/>
      <c r="L212" s="98"/>
      <c r="M212" s="97"/>
      <c r="N212" s="98"/>
      <c r="O212" s="98"/>
      <c r="P212" s="97"/>
      <c r="Q212" s="98"/>
      <c r="R212" s="98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</row>
    <row r="213" spans="1:30" ht="13" x14ac:dyDescent="0.15">
      <c r="A213" s="97"/>
      <c r="B213" s="97"/>
      <c r="C213" s="98"/>
      <c r="D213" s="97"/>
      <c r="E213" s="97"/>
      <c r="F213" s="98"/>
      <c r="G213" s="98"/>
      <c r="H213" s="98"/>
      <c r="I213" s="98"/>
      <c r="J213" s="98"/>
      <c r="K213" s="98"/>
      <c r="L213" s="98"/>
      <c r="M213" s="97"/>
      <c r="N213" s="98"/>
      <c r="O213" s="98"/>
      <c r="P213" s="97"/>
      <c r="Q213" s="98"/>
      <c r="R213" s="98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</row>
    <row r="214" spans="1:30" ht="13" x14ac:dyDescent="0.15">
      <c r="A214" s="97"/>
      <c r="B214" s="97"/>
      <c r="C214" s="98"/>
      <c r="D214" s="97"/>
      <c r="E214" s="97"/>
      <c r="F214" s="98"/>
      <c r="G214" s="98"/>
      <c r="H214" s="98"/>
      <c r="I214" s="98"/>
      <c r="J214" s="98"/>
      <c r="K214" s="98"/>
      <c r="L214" s="98"/>
      <c r="M214" s="97"/>
      <c r="N214" s="98"/>
      <c r="O214" s="98"/>
      <c r="P214" s="97"/>
      <c r="Q214" s="98"/>
      <c r="R214" s="98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</row>
    <row r="215" spans="1:30" ht="13" x14ac:dyDescent="0.15">
      <c r="A215" s="97"/>
      <c r="B215" s="97"/>
      <c r="C215" s="98"/>
      <c r="D215" s="97"/>
      <c r="E215" s="97"/>
      <c r="F215" s="98"/>
      <c r="G215" s="98"/>
      <c r="H215" s="98"/>
      <c r="I215" s="98"/>
      <c r="J215" s="98"/>
      <c r="K215" s="98"/>
      <c r="L215" s="98"/>
      <c r="M215" s="97"/>
      <c r="N215" s="98"/>
      <c r="O215" s="98"/>
      <c r="P215" s="97"/>
      <c r="Q215" s="98"/>
      <c r="R215" s="98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</row>
    <row r="216" spans="1:30" ht="13" x14ac:dyDescent="0.15">
      <c r="A216" s="97"/>
      <c r="B216" s="97"/>
      <c r="C216" s="98"/>
      <c r="D216" s="97"/>
      <c r="E216" s="97"/>
      <c r="F216" s="98"/>
      <c r="G216" s="98"/>
      <c r="H216" s="98"/>
      <c r="I216" s="98"/>
      <c r="J216" s="98"/>
      <c r="K216" s="98"/>
      <c r="L216" s="98"/>
      <c r="M216" s="97"/>
      <c r="N216" s="98"/>
      <c r="O216" s="98"/>
      <c r="P216" s="97"/>
      <c r="Q216" s="98"/>
      <c r="R216" s="98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</row>
    <row r="217" spans="1:30" ht="13" x14ac:dyDescent="0.15">
      <c r="A217" s="97"/>
      <c r="B217" s="97"/>
      <c r="C217" s="98"/>
      <c r="D217" s="97"/>
      <c r="E217" s="97"/>
      <c r="F217" s="98"/>
      <c r="G217" s="98"/>
      <c r="H217" s="98"/>
      <c r="I217" s="98"/>
      <c r="J217" s="98"/>
      <c r="K217" s="98"/>
      <c r="L217" s="98"/>
      <c r="M217" s="97"/>
      <c r="N217" s="98"/>
      <c r="O217" s="98"/>
      <c r="P217" s="97"/>
      <c r="Q217" s="98"/>
      <c r="R217" s="98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</row>
    <row r="218" spans="1:30" ht="13" x14ac:dyDescent="0.15">
      <c r="A218" s="97"/>
      <c r="B218" s="97"/>
      <c r="C218" s="98"/>
      <c r="D218" s="97"/>
      <c r="E218" s="97"/>
      <c r="F218" s="98"/>
      <c r="G218" s="98"/>
      <c r="H218" s="98"/>
      <c r="I218" s="98"/>
      <c r="J218" s="98"/>
      <c r="K218" s="98"/>
      <c r="L218" s="98"/>
      <c r="M218" s="97"/>
      <c r="N218" s="98"/>
      <c r="O218" s="98"/>
      <c r="P218" s="97"/>
      <c r="Q218" s="98"/>
      <c r="R218" s="98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</row>
    <row r="219" spans="1:30" ht="13" x14ac:dyDescent="0.15">
      <c r="A219" s="97"/>
      <c r="B219" s="97"/>
      <c r="C219" s="98"/>
      <c r="D219" s="97"/>
      <c r="E219" s="97"/>
      <c r="F219" s="98"/>
      <c r="G219" s="98"/>
      <c r="H219" s="98"/>
      <c r="I219" s="98"/>
      <c r="J219" s="98"/>
      <c r="K219" s="98"/>
      <c r="L219" s="98"/>
      <c r="M219" s="97"/>
      <c r="N219" s="98"/>
      <c r="O219" s="98"/>
      <c r="P219" s="97"/>
      <c r="Q219" s="98"/>
      <c r="R219" s="98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</row>
    <row r="220" spans="1:30" ht="13" x14ac:dyDescent="0.15">
      <c r="A220" s="97"/>
      <c r="B220" s="97"/>
      <c r="C220" s="98"/>
      <c r="D220" s="97"/>
      <c r="E220" s="97"/>
      <c r="F220" s="98"/>
      <c r="G220" s="98"/>
      <c r="H220" s="98"/>
      <c r="I220" s="98"/>
      <c r="J220" s="98"/>
      <c r="K220" s="98"/>
      <c r="L220" s="98"/>
      <c r="M220" s="97"/>
      <c r="N220" s="98"/>
      <c r="O220" s="98"/>
      <c r="P220" s="97"/>
      <c r="Q220" s="98"/>
      <c r="R220" s="98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</row>
    <row r="221" spans="1:30" ht="13" x14ac:dyDescent="0.15">
      <c r="A221" s="97"/>
      <c r="B221" s="97"/>
      <c r="C221" s="98"/>
      <c r="D221" s="97"/>
      <c r="E221" s="97"/>
      <c r="F221" s="98"/>
      <c r="G221" s="98"/>
      <c r="H221" s="98"/>
      <c r="I221" s="98"/>
      <c r="J221" s="98"/>
      <c r="K221" s="98"/>
      <c r="L221" s="98"/>
      <c r="M221" s="97"/>
      <c r="N221" s="98"/>
      <c r="O221" s="98"/>
      <c r="P221" s="97"/>
      <c r="Q221" s="98"/>
      <c r="R221" s="98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</row>
    <row r="222" spans="1:30" ht="13" x14ac:dyDescent="0.15">
      <c r="A222" s="97"/>
      <c r="B222" s="97"/>
      <c r="C222" s="98"/>
      <c r="D222" s="97"/>
      <c r="E222" s="97"/>
      <c r="F222" s="98"/>
      <c r="G222" s="98"/>
      <c r="H222" s="98"/>
      <c r="I222" s="98"/>
      <c r="J222" s="98"/>
      <c r="K222" s="98"/>
      <c r="L222" s="98"/>
      <c r="M222" s="97"/>
      <c r="N222" s="98"/>
      <c r="O222" s="98"/>
      <c r="P222" s="97"/>
      <c r="Q222" s="98"/>
      <c r="R222" s="98"/>
      <c r="S222" s="97"/>
      <c r="T222" s="97"/>
      <c r="U222" s="97"/>
      <c r="V222" s="97"/>
      <c r="W222" s="97"/>
      <c r="X222" s="97"/>
      <c r="Y222" s="97"/>
      <c r="Z222" s="97"/>
      <c r="AA222" s="97"/>
      <c r="AB222" s="97"/>
      <c r="AC222" s="97"/>
      <c r="AD222" s="97"/>
    </row>
    <row r="223" spans="1:30" ht="13" x14ac:dyDescent="0.15">
      <c r="A223" s="97"/>
      <c r="B223" s="97"/>
      <c r="C223" s="98"/>
      <c r="D223" s="97"/>
      <c r="E223" s="97"/>
      <c r="F223" s="98"/>
      <c r="G223" s="98"/>
      <c r="H223" s="98"/>
      <c r="I223" s="98"/>
      <c r="J223" s="98"/>
      <c r="K223" s="98"/>
      <c r="L223" s="98"/>
      <c r="M223" s="97"/>
      <c r="N223" s="98"/>
      <c r="O223" s="98"/>
      <c r="P223" s="97"/>
      <c r="Q223" s="98"/>
      <c r="R223" s="98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</row>
    <row r="224" spans="1:30" ht="13" x14ac:dyDescent="0.15">
      <c r="A224" s="97"/>
      <c r="B224" s="97"/>
      <c r="C224" s="98"/>
      <c r="D224" s="97"/>
      <c r="E224" s="97"/>
      <c r="F224" s="98"/>
      <c r="G224" s="98"/>
      <c r="H224" s="98"/>
      <c r="I224" s="98"/>
      <c r="J224" s="98"/>
      <c r="K224" s="98"/>
      <c r="L224" s="98"/>
      <c r="M224" s="97"/>
      <c r="N224" s="98"/>
      <c r="O224" s="98"/>
      <c r="P224" s="97"/>
      <c r="Q224" s="98"/>
      <c r="R224" s="98"/>
      <c r="S224" s="97"/>
      <c r="T224" s="97"/>
      <c r="U224" s="97"/>
      <c r="V224" s="97"/>
      <c r="W224" s="97"/>
      <c r="X224" s="97"/>
      <c r="Y224" s="97"/>
      <c r="Z224" s="97"/>
      <c r="AA224" s="97"/>
      <c r="AB224" s="97"/>
      <c r="AC224" s="97"/>
      <c r="AD224" s="97"/>
    </row>
    <row r="225" spans="1:30" ht="13" x14ac:dyDescent="0.15">
      <c r="A225" s="97"/>
      <c r="B225" s="97"/>
      <c r="C225" s="98"/>
      <c r="D225" s="97"/>
      <c r="E225" s="97"/>
      <c r="F225" s="98"/>
      <c r="G225" s="98"/>
      <c r="H225" s="98"/>
      <c r="I225" s="98"/>
      <c r="J225" s="98"/>
      <c r="K225" s="98"/>
      <c r="L225" s="98"/>
      <c r="M225" s="97"/>
      <c r="N225" s="98"/>
      <c r="O225" s="98"/>
      <c r="P225" s="97"/>
      <c r="Q225" s="98"/>
      <c r="R225" s="98"/>
      <c r="S225" s="97"/>
      <c r="T225" s="97"/>
      <c r="U225" s="97"/>
      <c r="V225" s="97"/>
      <c r="W225" s="97"/>
      <c r="X225" s="97"/>
      <c r="Y225" s="97"/>
      <c r="Z225" s="97"/>
      <c r="AA225" s="97"/>
      <c r="AB225" s="97"/>
      <c r="AC225" s="97"/>
      <c r="AD225" s="97"/>
    </row>
    <row r="226" spans="1:30" ht="13" x14ac:dyDescent="0.15">
      <c r="A226" s="97"/>
      <c r="B226" s="97"/>
      <c r="C226" s="98"/>
      <c r="D226" s="97"/>
      <c r="E226" s="97"/>
      <c r="F226" s="98"/>
      <c r="G226" s="98"/>
      <c r="H226" s="98"/>
      <c r="I226" s="98"/>
      <c r="J226" s="98"/>
      <c r="K226" s="98"/>
      <c r="L226" s="98"/>
      <c r="M226" s="97"/>
      <c r="N226" s="98"/>
      <c r="O226" s="98"/>
      <c r="P226" s="97"/>
      <c r="Q226" s="98"/>
      <c r="R226" s="98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</row>
    <row r="227" spans="1:30" ht="13" x14ac:dyDescent="0.15">
      <c r="A227" s="97"/>
      <c r="B227" s="97"/>
      <c r="C227" s="98"/>
      <c r="D227" s="97"/>
      <c r="E227" s="97"/>
      <c r="F227" s="98"/>
      <c r="G227" s="98"/>
      <c r="H227" s="98"/>
      <c r="I227" s="98"/>
      <c r="J227" s="98"/>
      <c r="K227" s="98"/>
      <c r="L227" s="98"/>
      <c r="M227" s="97"/>
      <c r="N227" s="98"/>
      <c r="O227" s="98"/>
      <c r="P227" s="97"/>
      <c r="Q227" s="98"/>
      <c r="R227" s="98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</row>
    <row r="228" spans="1:30" ht="13" x14ac:dyDescent="0.15">
      <c r="A228" s="97"/>
      <c r="B228" s="97"/>
      <c r="C228" s="98"/>
      <c r="D228" s="97"/>
      <c r="E228" s="97"/>
      <c r="F228" s="98"/>
      <c r="G228" s="98"/>
      <c r="H228" s="98"/>
      <c r="I228" s="98"/>
      <c r="J228" s="98"/>
      <c r="K228" s="98"/>
      <c r="L228" s="98"/>
      <c r="M228" s="97"/>
      <c r="N228" s="98"/>
      <c r="O228" s="98"/>
      <c r="P228" s="97"/>
      <c r="Q228" s="98"/>
      <c r="R228" s="98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</row>
    <row r="229" spans="1:30" ht="13" x14ac:dyDescent="0.15">
      <c r="A229" s="97"/>
      <c r="B229" s="97"/>
      <c r="C229" s="98"/>
      <c r="D229" s="97"/>
      <c r="E229" s="97"/>
      <c r="F229" s="98"/>
      <c r="G229" s="98"/>
      <c r="H229" s="98"/>
      <c r="I229" s="98"/>
      <c r="J229" s="98"/>
      <c r="K229" s="98"/>
      <c r="L229" s="98"/>
      <c r="M229" s="97"/>
      <c r="N229" s="98"/>
      <c r="O229" s="98"/>
      <c r="P229" s="97"/>
      <c r="Q229" s="98"/>
      <c r="R229" s="98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</row>
    <row r="230" spans="1:30" ht="13" x14ac:dyDescent="0.15">
      <c r="A230" s="97"/>
      <c r="B230" s="97"/>
      <c r="C230" s="98"/>
      <c r="D230" s="97"/>
      <c r="E230" s="97"/>
      <c r="F230" s="98"/>
      <c r="G230" s="98"/>
      <c r="H230" s="98"/>
      <c r="I230" s="98"/>
      <c r="J230" s="98"/>
      <c r="K230" s="98"/>
      <c r="L230" s="98"/>
      <c r="M230" s="97"/>
      <c r="N230" s="98"/>
      <c r="O230" s="98"/>
      <c r="P230" s="97"/>
      <c r="Q230" s="98"/>
      <c r="R230" s="98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</row>
    <row r="231" spans="1:30" ht="13" x14ac:dyDescent="0.15">
      <c r="A231" s="97"/>
      <c r="B231" s="97"/>
      <c r="C231" s="98"/>
      <c r="D231" s="97"/>
      <c r="E231" s="97"/>
      <c r="F231" s="98"/>
      <c r="G231" s="98"/>
      <c r="H231" s="98"/>
      <c r="I231" s="98"/>
      <c r="J231" s="98"/>
      <c r="K231" s="98"/>
      <c r="L231" s="98"/>
      <c r="M231" s="97"/>
      <c r="N231" s="98"/>
      <c r="O231" s="98"/>
      <c r="P231" s="97"/>
      <c r="Q231" s="98"/>
      <c r="R231" s="98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</row>
    <row r="232" spans="1:30" ht="13" x14ac:dyDescent="0.15">
      <c r="A232" s="97"/>
      <c r="B232" s="97"/>
      <c r="C232" s="98"/>
      <c r="D232" s="97"/>
      <c r="E232" s="97"/>
      <c r="F232" s="98"/>
      <c r="G232" s="98"/>
      <c r="H232" s="98"/>
      <c r="I232" s="98"/>
      <c r="J232" s="98"/>
      <c r="K232" s="98"/>
      <c r="L232" s="98"/>
      <c r="M232" s="97"/>
      <c r="N232" s="98"/>
      <c r="O232" s="98"/>
      <c r="P232" s="97"/>
      <c r="Q232" s="98"/>
      <c r="R232" s="98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</row>
    <row r="233" spans="1:30" ht="13" x14ac:dyDescent="0.15">
      <c r="A233" s="97"/>
      <c r="B233" s="97"/>
      <c r="C233" s="98"/>
      <c r="D233" s="97"/>
      <c r="E233" s="97"/>
      <c r="F233" s="98"/>
      <c r="G233" s="98"/>
      <c r="H233" s="98"/>
      <c r="I233" s="98"/>
      <c r="J233" s="98"/>
      <c r="K233" s="98"/>
      <c r="L233" s="98"/>
      <c r="M233" s="97"/>
      <c r="N233" s="98"/>
      <c r="O233" s="98"/>
      <c r="P233" s="97"/>
      <c r="Q233" s="98"/>
      <c r="R233" s="98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</row>
    <row r="234" spans="1:30" ht="13" x14ac:dyDescent="0.15">
      <c r="A234" s="97"/>
      <c r="B234" s="97"/>
      <c r="C234" s="98"/>
      <c r="D234" s="97"/>
      <c r="E234" s="97"/>
      <c r="F234" s="98"/>
      <c r="G234" s="98"/>
      <c r="H234" s="98"/>
      <c r="I234" s="98"/>
      <c r="J234" s="98"/>
      <c r="K234" s="98"/>
      <c r="L234" s="98"/>
      <c r="M234" s="97"/>
      <c r="N234" s="98"/>
      <c r="O234" s="98"/>
      <c r="P234" s="97"/>
      <c r="Q234" s="98"/>
      <c r="R234" s="98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</row>
    <row r="235" spans="1:30" ht="13" x14ac:dyDescent="0.15">
      <c r="A235" s="97"/>
      <c r="B235" s="97"/>
      <c r="C235" s="98"/>
      <c r="D235" s="97"/>
      <c r="E235" s="97"/>
      <c r="F235" s="98"/>
      <c r="G235" s="98"/>
      <c r="H235" s="98"/>
      <c r="I235" s="98"/>
      <c r="J235" s="98"/>
      <c r="K235" s="98"/>
      <c r="L235" s="98"/>
      <c r="M235" s="97"/>
      <c r="N235" s="98"/>
      <c r="O235" s="98"/>
      <c r="P235" s="97"/>
      <c r="Q235" s="98"/>
      <c r="R235" s="98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</row>
    <row r="236" spans="1:30" ht="13" x14ac:dyDescent="0.15">
      <c r="A236" s="97"/>
      <c r="B236" s="97"/>
      <c r="C236" s="98"/>
      <c r="D236" s="97"/>
      <c r="E236" s="97"/>
      <c r="F236" s="98"/>
      <c r="G236" s="98"/>
      <c r="H236" s="98"/>
      <c r="I236" s="98"/>
      <c r="J236" s="98"/>
      <c r="K236" s="98"/>
      <c r="L236" s="98"/>
      <c r="M236" s="97"/>
      <c r="N236" s="98"/>
      <c r="O236" s="98"/>
      <c r="P236" s="97"/>
      <c r="Q236" s="98"/>
      <c r="R236" s="98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</row>
    <row r="237" spans="1:30" ht="13" x14ac:dyDescent="0.15">
      <c r="A237" s="97"/>
      <c r="B237" s="97"/>
      <c r="C237" s="98"/>
      <c r="D237" s="97"/>
      <c r="E237" s="97"/>
      <c r="F237" s="98"/>
      <c r="G237" s="98"/>
      <c r="H237" s="98"/>
      <c r="I237" s="98"/>
      <c r="J237" s="98"/>
      <c r="K237" s="98"/>
      <c r="L237" s="98"/>
      <c r="M237" s="97"/>
      <c r="N237" s="98"/>
      <c r="O237" s="98"/>
      <c r="P237" s="97"/>
      <c r="Q237" s="98"/>
      <c r="R237" s="98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</row>
    <row r="238" spans="1:30" ht="13" x14ac:dyDescent="0.15">
      <c r="A238" s="97"/>
      <c r="B238" s="97"/>
      <c r="C238" s="98"/>
      <c r="D238" s="97"/>
      <c r="E238" s="97"/>
      <c r="F238" s="98"/>
      <c r="G238" s="98"/>
      <c r="H238" s="98"/>
      <c r="I238" s="98"/>
      <c r="J238" s="98"/>
      <c r="K238" s="98"/>
      <c r="L238" s="98"/>
      <c r="M238" s="97"/>
      <c r="N238" s="98"/>
      <c r="O238" s="98"/>
      <c r="P238" s="97"/>
      <c r="Q238" s="98"/>
      <c r="R238" s="98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</row>
    <row r="239" spans="1:30" ht="13" x14ac:dyDescent="0.15">
      <c r="A239" s="97"/>
      <c r="B239" s="97"/>
      <c r="C239" s="98"/>
      <c r="D239" s="97"/>
      <c r="E239" s="97"/>
      <c r="F239" s="98"/>
      <c r="G239" s="98"/>
      <c r="H239" s="98"/>
      <c r="I239" s="98"/>
      <c r="J239" s="98"/>
      <c r="K239" s="98"/>
      <c r="L239" s="98"/>
      <c r="M239" s="97"/>
      <c r="N239" s="98"/>
      <c r="O239" s="98"/>
      <c r="P239" s="97"/>
      <c r="Q239" s="98"/>
      <c r="R239" s="98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</row>
    <row r="240" spans="1:30" ht="13" x14ac:dyDescent="0.15">
      <c r="A240" s="97"/>
      <c r="B240" s="97"/>
      <c r="C240" s="98"/>
      <c r="D240" s="97"/>
      <c r="E240" s="97"/>
      <c r="F240" s="98"/>
      <c r="G240" s="98"/>
      <c r="H240" s="98"/>
      <c r="I240" s="98"/>
      <c r="J240" s="98"/>
      <c r="K240" s="98"/>
      <c r="L240" s="98"/>
      <c r="M240" s="97"/>
      <c r="N240" s="98"/>
      <c r="O240" s="98"/>
      <c r="P240" s="97"/>
      <c r="Q240" s="98"/>
      <c r="R240" s="98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</row>
    <row r="241" spans="1:30" ht="13" x14ac:dyDescent="0.15">
      <c r="A241" s="97"/>
      <c r="B241" s="97"/>
      <c r="C241" s="98"/>
      <c r="D241" s="97"/>
      <c r="E241" s="97"/>
      <c r="F241" s="98"/>
      <c r="G241" s="98"/>
      <c r="H241" s="98"/>
      <c r="I241" s="98"/>
      <c r="J241" s="98"/>
      <c r="K241" s="98"/>
      <c r="L241" s="98"/>
      <c r="M241" s="97"/>
      <c r="N241" s="98"/>
      <c r="O241" s="98"/>
      <c r="P241" s="97"/>
      <c r="Q241" s="98"/>
      <c r="R241" s="98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</row>
    <row r="242" spans="1:30" ht="13" x14ac:dyDescent="0.15">
      <c r="A242" s="97"/>
      <c r="B242" s="97"/>
      <c r="C242" s="98"/>
      <c r="D242" s="97"/>
      <c r="E242" s="97"/>
      <c r="F242" s="98"/>
      <c r="G242" s="98"/>
      <c r="H242" s="98"/>
      <c r="I242" s="98"/>
      <c r="J242" s="98"/>
      <c r="K242" s="98"/>
      <c r="L242" s="98"/>
      <c r="M242" s="97"/>
      <c r="N242" s="98"/>
      <c r="O242" s="98"/>
      <c r="P242" s="97"/>
      <c r="Q242" s="98"/>
      <c r="R242" s="98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</row>
    <row r="243" spans="1:30" ht="13" x14ac:dyDescent="0.15">
      <c r="A243" s="97"/>
      <c r="B243" s="97"/>
      <c r="C243" s="98"/>
      <c r="D243" s="97"/>
      <c r="E243" s="97"/>
      <c r="F243" s="98"/>
      <c r="G243" s="98"/>
      <c r="H243" s="98"/>
      <c r="I243" s="98"/>
      <c r="J243" s="98"/>
      <c r="K243" s="98"/>
      <c r="L243" s="98"/>
      <c r="M243" s="97"/>
      <c r="N243" s="98"/>
      <c r="O243" s="98"/>
      <c r="P243" s="97"/>
      <c r="Q243" s="98"/>
      <c r="R243" s="98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</row>
    <row r="244" spans="1:30" ht="13" x14ac:dyDescent="0.15">
      <c r="A244" s="97"/>
      <c r="B244" s="97"/>
      <c r="C244" s="98"/>
      <c r="D244" s="97"/>
      <c r="E244" s="97"/>
      <c r="F244" s="98"/>
      <c r="G244" s="98"/>
      <c r="H244" s="98"/>
      <c r="I244" s="98"/>
      <c r="J244" s="98"/>
      <c r="K244" s="98"/>
      <c r="L244" s="98"/>
      <c r="M244" s="97"/>
      <c r="N244" s="98"/>
      <c r="O244" s="98"/>
      <c r="P244" s="97"/>
      <c r="Q244" s="98"/>
      <c r="R244" s="98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</row>
    <row r="245" spans="1:30" ht="13" x14ac:dyDescent="0.15">
      <c r="A245" s="97"/>
      <c r="B245" s="97"/>
      <c r="C245" s="98"/>
      <c r="D245" s="97"/>
      <c r="E245" s="97"/>
      <c r="F245" s="98"/>
      <c r="G245" s="98"/>
      <c r="H245" s="98"/>
      <c r="I245" s="98"/>
      <c r="J245" s="98"/>
      <c r="K245" s="98"/>
      <c r="L245" s="98"/>
      <c r="M245" s="97"/>
      <c r="N245" s="98"/>
      <c r="O245" s="98"/>
      <c r="P245" s="97"/>
      <c r="Q245" s="98"/>
      <c r="R245" s="98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</row>
    <row r="246" spans="1:30" ht="13" x14ac:dyDescent="0.15">
      <c r="A246" s="97"/>
      <c r="B246" s="97"/>
      <c r="C246" s="98"/>
      <c r="D246" s="97"/>
      <c r="E246" s="97"/>
      <c r="F246" s="98"/>
      <c r="G246" s="98"/>
      <c r="H246" s="98"/>
      <c r="I246" s="98"/>
      <c r="J246" s="98"/>
      <c r="K246" s="98"/>
      <c r="L246" s="98"/>
      <c r="M246" s="97"/>
      <c r="N246" s="98"/>
      <c r="O246" s="98"/>
      <c r="P246" s="97"/>
      <c r="Q246" s="98"/>
      <c r="R246" s="98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</row>
    <row r="247" spans="1:30" ht="13" x14ac:dyDescent="0.15">
      <c r="A247" s="97"/>
      <c r="B247" s="97"/>
      <c r="C247" s="98"/>
      <c r="D247" s="97"/>
      <c r="E247" s="97"/>
      <c r="F247" s="98"/>
      <c r="G247" s="98"/>
      <c r="H247" s="98"/>
      <c r="I247" s="98"/>
      <c r="J247" s="98"/>
      <c r="K247" s="98"/>
      <c r="L247" s="98"/>
      <c r="M247" s="97"/>
      <c r="N247" s="98"/>
      <c r="O247" s="98"/>
      <c r="P247" s="97"/>
      <c r="Q247" s="98"/>
      <c r="R247" s="98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</row>
    <row r="248" spans="1:30" ht="13" x14ac:dyDescent="0.15">
      <c r="A248" s="97"/>
      <c r="B248" s="97"/>
      <c r="C248" s="98"/>
      <c r="D248" s="97"/>
      <c r="E248" s="97"/>
      <c r="F248" s="98"/>
      <c r="G248" s="98"/>
      <c r="H248" s="98"/>
      <c r="I248" s="98"/>
      <c r="J248" s="98"/>
      <c r="K248" s="98"/>
      <c r="L248" s="98"/>
      <c r="M248" s="97"/>
      <c r="N248" s="98"/>
      <c r="O248" s="98"/>
      <c r="P248" s="97"/>
      <c r="Q248" s="98"/>
      <c r="R248" s="98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</row>
    <row r="249" spans="1:30" ht="13" x14ac:dyDescent="0.15">
      <c r="A249" s="97"/>
      <c r="B249" s="97"/>
      <c r="C249" s="98"/>
      <c r="D249" s="97"/>
      <c r="E249" s="97"/>
      <c r="F249" s="98"/>
      <c r="G249" s="98"/>
      <c r="H249" s="98"/>
      <c r="I249" s="98"/>
      <c r="J249" s="98"/>
      <c r="K249" s="98"/>
      <c r="L249" s="98"/>
      <c r="M249" s="97"/>
      <c r="N249" s="98"/>
      <c r="O249" s="98"/>
      <c r="P249" s="97"/>
      <c r="Q249" s="98"/>
      <c r="R249" s="98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</row>
    <row r="250" spans="1:30" ht="13" x14ac:dyDescent="0.15">
      <c r="A250" s="97"/>
      <c r="B250" s="97"/>
      <c r="C250" s="98"/>
      <c r="D250" s="97"/>
      <c r="E250" s="97"/>
      <c r="F250" s="98"/>
      <c r="G250" s="98"/>
      <c r="H250" s="98"/>
      <c r="I250" s="98"/>
      <c r="J250" s="98"/>
      <c r="K250" s="98"/>
      <c r="L250" s="98"/>
      <c r="M250" s="97"/>
      <c r="N250" s="98"/>
      <c r="O250" s="98"/>
      <c r="P250" s="97"/>
      <c r="Q250" s="98"/>
      <c r="R250" s="98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</row>
    <row r="251" spans="1:30" ht="13" x14ac:dyDescent="0.15">
      <c r="A251" s="97"/>
      <c r="B251" s="97"/>
      <c r="C251" s="98"/>
      <c r="D251" s="97"/>
      <c r="E251" s="97"/>
      <c r="F251" s="98"/>
      <c r="G251" s="98"/>
      <c r="H251" s="98"/>
      <c r="I251" s="98"/>
      <c r="J251" s="98"/>
      <c r="K251" s="98"/>
      <c r="L251" s="98"/>
      <c r="M251" s="97"/>
      <c r="N251" s="98"/>
      <c r="O251" s="98"/>
      <c r="P251" s="97"/>
      <c r="Q251" s="98"/>
      <c r="R251" s="98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</row>
    <row r="252" spans="1:30" ht="13" x14ac:dyDescent="0.15">
      <c r="A252" s="97"/>
      <c r="B252" s="97"/>
      <c r="C252" s="98"/>
      <c r="D252" s="97"/>
      <c r="E252" s="97"/>
      <c r="F252" s="98"/>
      <c r="G252" s="98"/>
      <c r="H252" s="98"/>
      <c r="I252" s="98"/>
      <c r="J252" s="98"/>
      <c r="K252" s="98"/>
      <c r="L252" s="98"/>
      <c r="M252" s="97"/>
      <c r="N252" s="98"/>
      <c r="O252" s="98"/>
      <c r="P252" s="97"/>
      <c r="Q252" s="98"/>
      <c r="R252" s="98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</row>
    <row r="253" spans="1:30" ht="13" x14ac:dyDescent="0.15">
      <c r="A253" s="97"/>
      <c r="B253" s="97"/>
      <c r="C253" s="98"/>
      <c r="D253" s="97"/>
      <c r="E253" s="97"/>
      <c r="F253" s="98"/>
      <c r="G253" s="98"/>
      <c r="H253" s="98"/>
      <c r="I253" s="98"/>
      <c r="J253" s="98"/>
      <c r="K253" s="98"/>
      <c r="L253" s="98"/>
      <c r="M253" s="97"/>
      <c r="N253" s="98"/>
      <c r="O253" s="98"/>
      <c r="P253" s="97"/>
      <c r="Q253" s="98"/>
      <c r="R253" s="98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</row>
    <row r="254" spans="1:30" ht="13" x14ac:dyDescent="0.15">
      <c r="A254" s="97"/>
      <c r="B254" s="97"/>
      <c r="C254" s="98"/>
      <c r="D254" s="97"/>
      <c r="E254" s="97"/>
      <c r="F254" s="98"/>
      <c r="G254" s="98"/>
      <c r="H254" s="98"/>
      <c r="I254" s="98"/>
      <c r="J254" s="98"/>
      <c r="K254" s="98"/>
      <c r="L254" s="98"/>
      <c r="M254" s="97"/>
      <c r="N254" s="98"/>
      <c r="O254" s="98"/>
      <c r="P254" s="97"/>
      <c r="Q254" s="98"/>
      <c r="R254" s="98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</row>
    <row r="255" spans="1:30" ht="13" x14ac:dyDescent="0.15">
      <c r="A255" s="97"/>
      <c r="B255" s="97"/>
      <c r="C255" s="98"/>
      <c r="D255" s="97"/>
      <c r="E255" s="97"/>
      <c r="F255" s="98"/>
      <c r="G255" s="98"/>
      <c r="H255" s="98"/>
      <c r="I255" s="98"/>
      <c r="J255" s="98"/>
      <c r="K255" s="98"/>
      <c r="L255" s="98"/>
      <c r="M255" s="97"/>
      <c r="N255" s="98"/>
      <c r="O255" s="98"/>
      <c r="P255" s="97"/>
      <c r="Q255" s="98"/>
      <c r="R255" s="98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</row>
    <row r="256" spans="1:30" ht="13" x14ac:dyDescent="0.15">
      <c r="A256" s="97"/>
      <c r="B256" s="97"/>
      <c r="C256" s="98"/>
      <c r="D256" s="97"/>
      <c r="E256" s="97"/>
      <c r="F256" s="98"/>
      <c r="G256" s="98"/>
      <c r="H256" s="98"/>
      <c r="I256" s="98"/>
      <c r="J256" s="98"/>
      <c r="K256" s="98"/>
      <c r="L256" s="98"/>
      <c r="M256" s="97"/>
      <c r="N256" s="98"/>
      <c r="O256" s="98"/>
      <c r="P256" s="97"/>
      <c r="Q256" s="98"/>
      <c r="R256" s="98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</row>
    <row r="257" spans="1:30" ht="13" x14ac:dyDescent="0.15">
      <c r="A257" s="97"/>
      <c r="B257" s="97"/>
      <c r="C257" s="98"/>
      <c r="D257" s="97"/>
      <c r="E257" s="97"/>
      <c r="F257" s="98"/>
      <c r="G257" s="98"/>
      <c r="H257" s="98"/>
      <c r="I257" s="98"/>
      <c r="J257" s="98"/>
      <c r="K257" s="98"/>
      <c r="L257" s="98"/>
      <c r="M257" s="97"/>
      <c r="N257" s="98"/>
      <c r="O257" s="98"/>
      <c r="P257" s="97"/>
      <c r="Q257" s="98"/>
      <c r="R257" s="98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</row>
    <row r="258" spans="1:30" ht="13" x14ac:dyDescent="0.15">
      <c r="A258" s="97"/>
      <c r="B258" s="97"/>
      <c r="C258" s="98"/>
      <c r="D258" s="97"/>
      <c r="E258" s="97"/>
      <c r="F258" s="98"/>
      <c r="G258" s="98"/>
      <c r="H258" s="98"/>
      <c r="I258" s="98"/>
      <c r="J258" s="98"/>
      <c r="K258" s="98"/>
      <c r="L258" s="98"/>
      <c r="M258" s="97"/>
      <c r="N258" s="98"/>
      <c r="O258" s="98"/>
      <c r="P258" s="97"/>
      <c r="Q258" s="98"/>
      <c r="R258" s="98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</row>
    <row r="259" spans="1:30" ht="13" x14ac:dyDescent="0.15">
      <c r="A259" s="97"/>
      <c r="B259" s="97"/>
      <c r="C259" s="98"/>
      <c r="D259" s="97"/>
      <c r="E259" s="97"/>
      <c r="F259" s="98"/>
      <c r="G259" s="98"/>
      <c r="H259" s="98"/>
      <c r="I259" s="98"/>
      <c r="J259" s="98"/>
      <c r="K259" s="98"/>
      <c r="L259" s="98"/>
      <c r="M259" s="97"/>
      <c r="N259" s="98"/>
      <c r="O259" s="98"/>
      <c r="P259" s="97"/>
      <c r="Q259" s="98"/>
      <c r="R259" s="98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</row>
    <row r="260" spans="1:30" ht="13" x14ac:dyDescent="0.15">
      <c r="A260" s="97"/>
      <c r="B260" s="97"/>
      <c r="C260" s="98"/>
      <c r="D260" s="97"/>
      <c r="E260" s="97"/>
      <c r="F260" s="98"/>
      <c r="G260" s="98"/>
      <c r="H260" s="98"/>
      <c r="I260" s="98"/>
      <c r="J260" s="98"/>
      <c r="K260" s="98"/>
      <c r="L260" s="98"/>
      <c r="M260" s="97"/>
      <c r="N260" s="98"/>
      <c r="O260" s="98"/>
      <c r="P260" s="97"/>
      <c r="Q260" s="98"/>
      <c r="R260" s="98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</row>
    <row r="261" spans="1:30" ht="13" x14ac:dyDescent="0.15">
      <c r="A261" s="97"/>
      <c r="B261" s="97"/>
      <c r="C261" s="98"/>
      <c r="D261" s="97"/>
      <c r="E261" s="97"/>
      <c r="F261" s="98"/>
      <c r="G261" s="98"/>
      <c r="H261" s="98"/>
      <c r="I261" s="98"/>
      <c r="J261" s="98"/>
      <c r="K261" s="98"/>
      <c r="L261" s="98"/>
      <c r="M261" s="97"/>
      <c r="N261" s="98"/>
      <c r="O261" s="98"/>
      <c r="P261" s="97"/>
      <c r="Q261" s="98"/>
      <c r="R261" s="98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</row>
    <row r="262" spans="1:30" ht="13" x14ac:dyDescent="0.15">
      <c r="A262" s="97"/>
      <c r="B262" s="97"/>
      <c r="C262" s="98"/>
      <c r="D262" s="97"/>
      <c r="E262" s="97"/>
      <c r="F262" s="98"/>
      <c r="G262" s="98"/>
      <c r="H262" s="98"/>
      <c r="I262" s="98"/>
      <c r="J262" s="98"/>
      <c r="K262" s="98"/>
      <c r="L262" s="98"/>
      <c r="M262" s="97"/>
      <c r="N262" s="98"/>
      <c r="O262" s="98"/>
      <c r="P262" s="97"/>
      <c r="Q262" s="98"/>
      <c r="R262" s="98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</row>
    <row r="263" spans="1:30" ht="13" x14ac:dyDescent="0.15">
      <c r="A263" s="97"/>
      <c r="B263" s="97"/>
      <c r="C263" s="98"/>
      <c r="D263" s="97"/>
      <c r="E263" s="97"/>
      <c r="F263" s="98"/>
      <c r="G263" s="98"/>
      <c r="H263" s="98"/>
      <c r="I263" s="98"/>
      <c r="J263" s="98"/>
      <c r="K263" s="98"/>
      <c r="L263" s="98"/>
      <c r="M263" s="97"/>
      <c r="N263" s="98"/>
      <c r="O263" s="98"/>
      <c r="P263" s="97"/>
      <c r="Q263" s="98"/>
      <c r="R263" s="98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</row>
    <row r="264" spans="1:30" ht="13" x14ac:dyDescent="0.15">
      <c r="A264" s="97"/>
      <c r="B264" s="97"/>
      <c r="C264" s="98"/>
      <c r="D264" s="97"/>
      <c r="E264" s="97"/>
      <c r="F264" s="98"/>
      <c r="G264" s="98"/>
      <c r="H264" s="98"/>
      <c r="I264" s="98"/>
      <c r="J264" s="98"/>
      <c r="K264" s="98"/>
      <c r="L264" s="98"/>
      <c r="M264" s="97"/>
      <c r="N264" s="98"/>
      <c r="O264" s="98"/>
      <c r="P264" s="97"/>
      <c r="Q264" s="98"/>
      <c r="R264" s="98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</row>
    <row r="265" spans="1:30" ht="13" x14ac:dyDescent="0.15">
      <c r="A265" s="97"/>
      <c r="B265" s="97"/>
      <c r="C265" s="98"/>
      <c r="D265" s="97"/>
      <c r="E265" s="97"/>
      <c r="F265" s="98"/>
      <c r="G265" s="98"/>
      <c r="H265" s="98"/>
      <c r="I265" s="98"/>
      <c r="J265" s="98"/>
      <c r="K265" s="98"/>
      <c r="L265" s="98"/>
      <c r="M265" s="97"/>
      <c r="N265" s="98"/>
      <c r="O265" s="98"/>
      <c r="P265" s="97"/>
      <c r="Q265" s="98"/>
      <c r="R265" s="98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</row>
    <row r="266" spans="1:30" ht="13" x14ac:dyDescent="0.15">
      <c r="A266" s="97"/>
      <c r="B266" s="97"/>
      <c r="C266" s="98"/>
      <c r="D266" s="97"/>
      <c r="E266" s="97"/>
      <c r="F266" s="98"/>
      <c r="G266" s="98"/>
      <c r="H266" s="98"/>
      <c r="I266" s="98"/>
      <c r="J266" s="98"/>
      <c r="K266" s="98"/>
      <c r="L266" s="98"/>
      <c r="M266" s="97"/>
      <c r="N266" s="98"/>
      <c r="O266" s="98"/>
      <c r="P266" s="97"/>
      <c r="Q266" s="98"/>
      <c r="R266" s="98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</row>
    <row r="267" spans="1:30" ht="13" x14ac:dyDescent="0.15">
      <c r="A267" s="97"/>
      <c r="B267" s="97"/>
      <c r="C267" s="98"/>
      <c r="D267" s="97"/>
      <c r="E267" s="97"/>
      <c r="F267" s="98"/>
      <c r="G267" s="98"/>
      <c r="H267" s="98"/>
      <c r="I267" s="98"/>
      <c r="J267" s="98"/>
      <c r="K267" s="98"/>
      <c r="L267" s="98"/>
      <c r="M267" s="97"/>
      <c r="N267" s="98"/>
      <c r="O267" s="98"/>
      <c r="P267" s="97"/>
      <c r="Q267" s="98"/>
      <c r="R267" s="98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</row>
    <row r="268" spans="1:30" ht="13" x14ac:dyDescent="0.15">
      <c r="A268" s="97"/>
      <c r="B268" s="97"/>
      <c r="C268" s="98"/>
      <c r="D268" s="97"/>
      <c r="E268" s="97"/>
      <c r="F268" s="98"/>
      <c r="G268" s="98"/>
      <c r="H268" s="98"/>
      <c r="I268" s="98"/>
      <c r="J268" s="98"/>
      <c r="K268" s="98"/>
      <c r="L268" s="98"/>
      <c r="M268" s="97"/>
      <c r="N268" s="98"/>
      <c r="O268" s="98"/>
      <c r="P268" s="97"/>
      <c r="Q268" s="98"/>
      <c r="R268" s="98"/>
      <c r="S268" s="97"/>
      <c r="T268" s="97"/>
      <c r="U268" s="97"/>
      <c r="V268" s="97"/>
      <c r="W268" s="97"/>
      <c r="X268" s="97"/>
      <c r="Y268" s="97"/>
      <c r="Z268" s="97"/>
      <c r="AA268" s="97"/>
      <c r="AB268" s="97"/>
      <c r="AC268" s="97"/>
      <c r="AD268" s="97"/>
    </row>
    <row r="269" spans="1:30" ht="13" x14ac:dyDescent="0.15">
      <c r="A269" s="97"/>
      <c r="B269" s="97"/>
      <c r="C269" s="98"/>
      <c r="D269" s="97"/>
      <c r="E269" s="97"/>
      <c r="F269" s="98"/>
      <c r="G269" s="98"/>
      <c r="H269" s="98"/>
      <c r="I269" s="98"/>
      <c r="J269" s="98"/>
      <c r="K269" s="98"/>
      <c r="L269" s="98"/>
      <c r="M269" s="97"/>
      <c r="N269" s="98"/>
      <c r="O269" s="98"/>
      <c r="P269" s="97"/>
      <c r="Q269" s="98"/>
      <c r="R269" s="98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</row>
    <row r="270" spans="1:30" ht="13" x14ac:dyDescent="0.15">
      <c r="A270" s="97"/>
      <c r="B270" s="97"/>
      <c r="C270" s="98"/>
      <c r="D270" s="97"/>
      <c r="E270" s="97"/>
      <c r="F270" s="98"/>
      <c r="G270" s="98"/>
      <c r="H270" s="98"/>
      <c r="I270" s="98"/>
      <c r="J270" s="98"/>
      <c r="K270" s="98"/>
      <c r="L270" s="98"/>
      <c r="M270" s="97"/>
      <c r="N270" s="98"/>
      <c r="O270" s="98"/>
      <c r="P270" s="97"/>
      <c r="Q270" s="98"/>
      <c r="R270" s="98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</row>
    <row r="271" spans="1:30" ht="13" x14ac:dyDescent="0.15">
      <c r="A271" s="97"/>
      <c r="B271" s="97"/>
      <c r="C271" s="98"/>
      <c r="D271" s="97"/>
      <c r="E271" s="97"/>
      <c r="F271" s="98"/>
      <c r="G271" s="98"/>
      <c r="H271" s="98"/>
      <c r="I271" s="98"/>
      <c r="J271" s="98"/>
      <c r="K271" s="98"/>
      <c r="L271" s="98"/>
      <c r="M271" s="97"/>
      <c r="N271" s="98"/>
      <c r="O271" s="98"/>
      <c r="P271" s="97"/>
      <c r="Q271" s="98"/>
      <c r="R271" s="98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</row>
    <row r="272" spans="1:30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  <row r="975" ht="13" x14ac:dyDescent="0.15"/>
    <row r="976" ht="13" x14ac:dyDescent="0.15"/>
    <row r="977" ht="13" x14ac:dyDescent="0.15"/>
    <row r="978" ht="13" x14ac:dyDescent="0.15"/>
    <row r="979" ht="13" x14ac:dyDescent="0.15"/>
    <row r="980" ht="13" x14ac:dyDescent="0.15"/>
    <row r="981" ht="13" x14ac:dyDescent="0.15"/>
    <row r="982" ht="13" x14ac:dyDescent="0.15"/>
    <row r="983" ht="13" x14ac:dyDescent="0.15"/>
    <row r="984" ht="13" x14ac:dyDescent="0.15"/>
    <row r="985" ht="13" x14ac:dyDescent="0.15"/>
    <row r="986" ht="13" x14ac:dyDescent="0.15"/>
    <row r="987" ht="13" x14ac:dyDescent="0.15"/>
    <row r="988" ht="13" x14ac:dyDescent="0.15"/>
    <row r="989" ht="13" x14ac:dyDescent="0.15"/>
    <row r="990" ht="13" x14ac:dyDescent="0.15"/>
    <row r="991" ht="13" x14ac:dyDescent="0.15"/>
    <row r="992" ht="13" x14ac:dyDescent="0.15"/>
    <row r="993" ht="13" x14ac:dyDescent="0.15"/>
    <row r="994" ht="13" x14ac:dyDescent="0.15"/>
    <row r="995" ht="13" x14ac:dyDescent="0.15"/>
    <row r="996" ht="13" x14ac:dyDescent="0.15"/>
    <row r="997" ht="13" x14ac:dyDescent="0.15"/>
    <row r="998" ht="13" x14ac:dyDescent="0.15"/>
    <row r="999" ht="13" x14ac:dyDescent="0.15"/>
    <row r="1000" ht="13" x14ac:dyDescent="0.15"/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1:AD1000"/>
  <sheetViews>
    <sheetView workbookViewId="0">
      <pane xSplit="3" topLeftCell="D1" activePane="topRight" state="frozen"/>
      <selection pane="topRight" activeCell="E2" sqref="E2"/>
    </sheetView>
  </sheetViews>
  <sheetFormatPr baseColWidth="10" defaultColWidth="12.6640625" defaultRowHeight="15.75" customHeight="1" x14ac:dyDescent="0.15"/>
  <cols>
    <col min="1" max="1" width="4.6640625" customWidth="1"/>
    <col min="2" max="2" width="19.6640625" customWidth="1"/>
    <col min="3" max="3" width="13.6640625" customWidth="1"/>
    <col min="4" max="4" width="2.5" customWidth="1"/>
    <col min="5" max="6" width="12.6640625" customWidth="1"/>
  </cols>
  <sheetData>
    <row r="1" spans="1:30" ht="15.75" customHeight="1" x14ac:dyDescent="0.15">
      <c r="A1" s="97"/>
      <c r="B1" s="97"/>
      <c r="C1" s="98"/>
      <c r="D1" s="97"/>
      <c r="E1" s="97"/>
      <c r="F1" s="98"/>
      <c r="G1" s="98"/>
      <c r="H1" s="98"/>
      <c r="I1" s="98"/>
      <c r="J1" s="98"/>
      <c r="K1" s="98"/>
      <c r="L1" s="98"/>
      <c r="M1" s="97"/>
      <c r="N1" s="98"/>
      <c r="O1" s="98"/>
      <c r="P1" s="97"/>
      <c r="Q1" s="98"/>
      <c r="R1" s="98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</row>
    <row r="2" spans="1:30" ht="15.75" customHeight="1" x14ac:dyDescent="0.15">
      <c r="A2" s="97"/>
      <c r="B2" s="97"/>
      <c r="C2" s="98"/>
      <c r="D2" s="97"/>
      <c r="E2" s="98" t="s">
        <v>70</v>
      </c>
      <c r="G2" s="98"/>
      <c r="H2" s="98"/>
      <c r="I2" s="98"/>
      <c r="J2" s="98"/>
      <c r="K2" s="98"/>
      <c r="L2" s="98"/>
      <c r="M2" s="98" t="s">
        <v>71</v>
      </c>
      <c r="O2" s="98"/>
      <c r="P2" s="97"/>
      <c r="Q2" s="98" t="s">
        <v>72</v>
      </c>
      <c r="R2" s="98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</row>
    <row r="3" spans="1:30" ht="15.75" customHeight="1" x14ac:dyDescent="0.15">
      <c r="A3" s="97"/>
      <c r="B3" s="97"/>
      <c r="C3" s="98"/>
      <c r="D3" s="97"/>
      <c r="E3" s="98" t="s">
        <v>73</v>
      </c>
      <c r="G3" s="98"/>
      <c r="H3" s="98"/>
      <c r="I3" s="98"/>
      <c r="J3" s="98"/>
      <c r="K3" s="98"/>
      <c r="L3" s="98"/>
      <c r="M3" s="98" t="s">
        <v>74</v>
      </c>
      <c r="O3" s="98"/>
      <c r="P3" s="97"/>
      <c r="Q3" s="98" t="s">
        <v>75</v>
      </c>
      <c r="R3" s="98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</row>
    <row r="4" spans="1:30" ht="15.75" customHeight="1" x14ac:dyDescent="0.15">
      <c r="A4" s="97"/>
      <c r="B4" s="97"/>
      <c r="C4" s="98"/>
      <c r="D4" s="97"/>
      <c r="E4" s="97"/>
      <c r="F4" s="98"/>
      <c r="G4" s="98"/>
      <c r="H4" s="98"/>
      <c r="I4" s="98"/>
      <c r="J4" s="98"/>
      <c r="K4" s="98"/>
      <c r="L4" s="98"/>
      <c r="M4" s="97"/>
      <c r="N4" s="98"/>
      <c r="O4" s="98"/>
      <c r="P4" s="97"/>
      <c r="Q4" s="98"/>
      <c r="R4" s="98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</row>
    <row r="5" spans="1:30" ht="15.75" customHeight="1" x14ac:dyDescent="0.15">
      <c r="A5" s="97"/>
      <c r="B5" s="97"/>
      <c r="C5" s="98"/>
      <c r="D5" s="97"/>
      <c r="E5" s="97"/>
      <c r="F5" s="98" t="s">
        <v>76</v>
      </c>
      <c r="G5" s="98" t="s">
        <v>77</v>
      </c>
      <c r="H5" s="98" t="s">
        <v>78</v>
      </c>
      <c r="I5" s="98" t="s">
        <v>79</v>
      </c>
      <c r="J5" s="98" t="s">
        <v>80</v>
      </c>
      <c r="K5" s="98" t="s">
        <v>168</v>
      </c>
      <c r="L5" s="98" t="s">
        <v>169</v>
      </c>
      <c r="M5" s="97"/>
      <c r="N5" s="98" t="s">
        <v>81</v>
      </c>
      <c r="O5" s="98" t="s">
        <v>82</v>
      </c>
      <c r="P5" s="97"/>
      <c r="Q5" s="98" t="s">
        <v>83</v>
      </c>
      <c r="R5" s="98" t="s">
        <v>84</v>
      </c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</row>
    <row r="6" spans="1:30" ht="15.75" customHeight="1" x14ac:dyDescent="0.15">
      <c r="A6" s="97"/>
      <c r="B6" s="97" t="s">
        <v>85</v>
      </c>
      <c r="C6" s="98"/>
      <c r="D6" s="97"/>
      <c r="E6" s="97"/>
      <c r="F6" s="99">
        <v>1500</v>
      </c>
      <c r="G6" s="99">
        <v>1500</v>
      </c>
      <c r="H6" s="99">
        <v>1500</v>
      </c>
      <c r="I6" s="100">
        <v>1500</v>
      </c>
      <c r="J6" s="100">
        <v>1500</v>
      </c>
      <c r="K6" s="100">
        <v>1500</v>
      </c>
      <c r="L6" s="101"/>
      <c r="M6" s="97"/>
      <c r="N6" s="99">
        <v>1700</v>
      </c>
      <c r="O6" s="101"/>
      <c r="P6" s="97"/>
      <c r="Q6" s="102">
        <v>2900</v>
      </c>
      <c r="R6" s="103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</row>
    <row r="7" spans="1:30" ht="15.75" customHeight="1" x14ac:dyDescent="0.15">
      <c r="A7" s="97"/>
      <c r="B7" s="97" t="s">
        <v>86</v>
      </c>
      <c r="C7" s="98"/>
      <c r="D7" s="97"/>
      <c r="E7" s="97"/>
      <c r="F7" s="98"/>
      <c r="G7" s="98"/>
      <c r="H7" s="98"/>
      <c r="I7" s="98"/>
      <c r="J7" s="98"/>
      <c r="K7" s="98"/>
      <c r="L7" s="98"/>
      <c r="M7" s="97"/>
      <c r="N7" s="98"/>
      <c r="O7" s="98"/>
      <c r="P7" s="97"/>
      <c r="Q7" s="104"/>
      <c r="R7" s="105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</row>
    <row r="8" spans="1:30" ht="15.75" customHeight="1" x14ac:dyDescent="0.15">
      <c r="A8" s="97"/>
      <c r="B8" s="97" t="s">
        <v>87</v>
      </c>
      <c r="C8" s="98"/>
      <c r="D8" s="97"/>
      <c r="E8" s="97"/>
      <c r="F8" s="99">
        <v>131962.66</v>
      </c>
      <c r="G8" s="100">
        <v>117464.37</v>
      </c>
      <c r="H8" s="100">
        <v>105566.62</v>
      </c>
      <c r="I8" s="100"/>
      <c r="J8" s="100"/>
      <c r="K8" s="100"/>
      <c r="L8" s="101"/>
      <c r="M8" s="97"/>
      <c r="N8" s="98">
        <v>362531.04</v>
      </c>
      <c r="O8" s="98">
        <f>SUM(J8)</f>
        <v>0</v>
      </c>
      <c r="P8" s="97"/>
      <c r="Q8" s="98">
        <f t="shared" ref="Q8:R8" si="0">SUM(N8+Q7)</f>
        <v>362531.04</v>
      </c>
      <c r="R8" s="98">
        <f t="shared" si="0"/>
        <v>0</v>
      </c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</row>
    <row r="9" spans="1:30" ht="15.75" customHeight="1" x14ac:dyDescent="0.15">
      <c r="A9" s="97"/>
      <c r="B9" s="97"/>
      <c r="C9" s="98"/>
      <c r="D9" s="97"/>
      <c r="E9" s="97"/>
      <c r="F9" s="98"/>
      <c r="G9" s="98"/>
      <c r="H9" s="98"/>
      <c r="I9" s="98"/>
      <c r="J9" s="98"/>
      <c r="K9" s="98"/>
      <c r="L9" s="98"/>
      <c r="M9" s="97"/>
      <c r="N9" s="98"/>
      <c r="O9" s="98"/>
      <c r="P9" s="97"/>
      <c r="Q9" s="98"/>
      <c r="R9" s="98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</row>
    <row r="10" spans="1:30" ht="15.75" customHeight="1" x14ac:dyDescent="0.15">
      <c r="A10" s="97"/>
      <c r="B10" s="97" t="s">
        <v>88</v>
      </c>
      <c r="C10" s="98" t="s">
        <v>89</v>
      </c>
      <c r="D10" s="106"/>
      <c r="E10" s="107">
        <v>0</v>
      </c>
      <c r="F10" s="98">
        <f t="shared" ref="F10:L10" si="1">IF(F8 &lt; 50000, 0, 0)</f>
        <v>0</v>
      </c>
      <c r="G10" s="98">
        <f t="shared" si="1"/>
        <v>0</v>
      </c>
      <c r="H10" s="98">
        <f t="shared" si="1"/>
        <v>0</v>
      </c>
      <c r="I10" s="98">
        <f t="shared" si="1"/>
        <v>0</v>
      </c>
      <c r="J10" s="98">
        <f t="shared" si="1"/>
        <v>0</v>
      </c>
      <c r="K10" s="98">
        <f t="shared" si="1"/>
        <v>0</v>
      </c>
      <c r="L10" s="98">
        <f t="shared" si="1"/>
        <v>0</v>
      </c>
      <c r="M10" s="107">
        <v>0</v>
      </c>
      <c r="N10" s="98"/>
      <c r="O10" s="98"/>
      <c r="P10" s="107">
        <v>0</v>
      </c>
      <c r="Q10" s="98"/>
      <c r="R10" s="98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</row>
    <row r="11" spans="1:30" ht="15.75" customHeight="1" x14ac:dyDescent="0.15">
      <c r="A11" s="97"/>
      <c r="B11" s="97"/>
      <c r="C11" s="98" t="s">
        <v>90</v>
      </c>
      <c r="D11" s="106"/>
      <c r="E11" s="108">
        <v>0.04</v>
      </c>
      <c r="F11" s="98">
        <f>IF(AND(F8 &gt;= 50000, F8 &lt; 100000), (F8 - 50000) * E11, IF(F8 &gt;= 100000, (99999.99 - 50000) * E11, 0))</f>
        <v>1999.9996000000003</v>
      </c>
      <c r="G11" s="98">
        <f>IF(AND(G8 &gt;= 50000, G8 &lt; 100000), (G8 - 50000) * E11, IF(G8 &gt;= 100000, (99999.99 - 50000) * E11, 0))</f>
        <v>1999.9996000000003</v>
      </c>
      <c r="H11" s="98">
        <f>IF(AND(H8 &gt;= 50000, H8 &lt; 100000), (H8 - 50000) * E11, IF(H8 &gt;= 100000, (99999.99 - 50000) * E11, 0))</f>
        <v>1999.9996000000003</v>
      </c>
      <c r="I11" s="98">
        <f>IF(AND(I8 &gt;= 50000, I8 &lt; 100000), (I8 - 50000) * E11, IF(I8 &gt;= 100000, (99999.99 - 50000) * E11, 0))</f>
        <v>0</v>
      </c>
      <c r="J11" s="98">
        <f>IF(AND(J8 &gt;= 50000, J8 &lt; 100000), (J8 - 50000) * E11, IF(J8 &gt;= 100000, (99999.99 - 50000) * E11, 0))</f>
        <v>0</v>
      </c>
      <c r="K11" s="98">
        <f>IF(AND(K8 &gt;= 50000, K8 &lt; 100000), (K8 - 50000) * E11, IF(K8 &gt;= 100000, (99999.99 - 50000) * E11, 0))</f>
        <v>0</v>
      </c>
      <c r="L11" s="98">
        <f>IF(AND(L8 &gt;= 50000, L8 &lt; 100000), (L8 - 50000) * E11, IF(L8 &gt;= 100000, (99999.99 - 50000) * E11, 0))</f>
        <v>0</v>
      </c>
      <c r="M11" s="108">
        <v>0</v>
      </c>
      <c r="N11" s="98">
        <f t="shared" ref="N11:O11" si="2">IF(N8 &lt; 100000, 0, 0)</f>
        <v>0</v>
      </c>
      <c r="O11" s="98">
        <f t="shared" si="2"/>
        <v>0</v>
      </c>
      <c r="P11" s="108">
        <v>0</v>
      </c>
      <c r="Q11" s="98"/>
      <c r="R11" s="98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</row>
    <row r="12" spans="1:30" ht="15.75" customHeight="1" x14ac:dyDescent="0.15">
      <c r="A12" s="97"/>
      <c r="B12" s="97"/>
      <c r="C12" s="98" t="s">
        <v>91</v>
      </c>
      <c r="D12" s="106"/>
      <c r="E12" s="108">
        <v>0.05</v>
      </c>
      <c r="F12" s="98">
        <f>IF(AND(F8 &gt;= 100000, F8 &lt; 150000),(F8 - 100000) * E12, IF(F8 &gt;= 150000,(149999.99 - 100000) * E12, 0))</f>
        <v>1598.1330000000003</v>
      </c>
      <c r="G12" s="98">
        <f>IF(AND(G8 &gt;= 100000, G8 &lt; 150000),(G8 - 100000) * E12, IF(G8 &gt;= 150000,(149999.99 - 100000) * E12, 0))</f>
        <v>873.21849999999984</v>
      </c>
      <c r="H12" s="98">
        <f>IF(AND(H8 &gt;= 100000, H8 &lt; 150000),(H8 - 100000) * E12, IF(H8 &gt;= 150000,(149999.99 - 100000) * E12, 0))</f>
        <v>278.33099999999979</v>
      </c>
      <c r="I12" s="98">
        <f>IF(AND(I8 &gt;= 100000, I8 &lt; 150000),(I8 - 100000) * E12, IF(I8 &gt;= 150000,(149999.99 - 100000) * E12, 0))</f>
        <v>0</v>
      </c>
      <c r="J12" s="98">
        <f>IF(AND(J8 &gt;= 100000, J8 &lt; 150000),(J8 - 100000) * E12, IF(J8 &gt;= 150000,(149999.99 - 100000) * E12, 0))</f>
        <v>0</v>
      </c>
      <c r="K12" s="98">
        <f>IF(AND(K8 &gt;= 100000, K8 &lt; 150000),(K8 - 100000) * E12, IF(K8 &gt;= 150000,(149999.99 - 100000) * E12, 0))</f>
        <v>0</v>
      </c>
      <c r="L12" s="98">
        <f>IF(AND(L8 &gt;= 100000, L8 &lt; 150000),(L8 - 100000) * E12, IF(L8 &gt;= 150000,(149999.99 - 100000) * E12, 0))</f>
        <v>0</v>
      </c>
      <c r="M12" s="108">
        <v>0.04</v>
      </c>
      <c r="N12" s="98">
        <f>IF(AND(N8 &gt;= 100000, N8 &lt; 150000), (N8 - 100000) * M12, IF(N8 &gt;= 100000, (149999.99 - 100000) * M12, 0))</f>
        <v>1999.9995999999996</v>
      </c>
      <c r="O12" s="98">
        <f>IF(AND(O8 &gt;= 100000, O8 &lt; 150000), (O8 - 100000) * M12, IF(O8 &gt;= 100000, (149999.99 - 100000) * M12, 0))</f>
        <v>0</v>
      </c>
      <c r="P12" s="108">
        <v>0</v>
      </c>
      <c r="Q12" s="98"/>
      <c r="R12" s="98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</row>
    <row r="13" spans="1:30" ht="15.75" customHeight="1" x14ac:dyDescent="0.15">
      <c r="A13" s="97"/>
      <c r="B13" s="97"/>
      <c r="C13" s="98" t="s">
        <v>92</v>
      </c>
      <c r="D13" s="106"/>
      <c r="E13" s="108">
        <v>0.06</v>
      </c>
      <c r="F13" s="98">
        <f>IF(AND(F8&gt;= 150000, F8 &lt; 200000),(F8 - 150000) * E13, IF(F8 &gt;= 200000,(199999.99 - 150000) * E13, 0))</f>
        <v>0</v>
      </c>
      <c r="G13" s="98">
        <f>IF(AND(G8&gt;= 150000, G8 &lt; 200000),(G8 - 150000) * E13, IF(G8 &gt;= 200000,(199999.99 - 150000) * E13, 0))</f>
        <v>0</v>
      </c>
      <c r="H13" s="98">
        <f>IF(AND(H8&gt;= 150000, H8 &lt; 200000),(H8 - 150000) * E13, IF(H8 &gt;= 200000,(199999.99 - 150000) * E13, 0))</f>
        <v>0</v>
      </c>
      <c r="I13" s="98">
        <f>IF(AND(I8&gt;= 150000, I8 &lt; 200000),(I8 - 150000) * E13, IF(I8 &gt;= 200000,(199999.99 - 150000) * E13, 0))</f>
        <v>0</v>
      </c>
      <c r="J13" s="98">
        <f>IF(AND(J8&gt;= 150000, J8 &lt; 200000),(J8 - 150000) * E13, IF(J8 &gt;= 200000,(199999.99 - 150000) * E13, 0))</f>
        <v>0</v>
      </c>
      <c r="K13" s="98">
        <f>IF(AND(K8&gt;= 150000, K8 &lt; 200000),(K8 - 150000) * E13, IF(K8 &gt;= 200000,(199999.99 - 150000) * E13, 0))</f>
        <v>0</v>
      </c>
      <c r="L13" s="98">
        <f>IF(AND(L8&gt;= 150000, L8 &lt; 200000),(L8 - 150000) * E13, IF(L8 &gt;= 200000,(199999.99 - 150000) * E13, 0))</f>
        <v>0</v>
      </c>
      <c r="M13" s="108">
        <v>0.04</v>
      </c>
      <c r="N13" s="98">
        <f>IF(AND(N8 &gt;= 150000, N8 &lt; 200000), (N8 - 150000) * M13, IF(N8 &gt;= 150000, (199999.99 - 150000) * M13, 0))</f>
        <v>1999.9995999999996</v>
      </c>
      <c r="O13" s="98">
        <f>IF(AND(O8 &gt;= 150000, O8 &lt; 200000), (O8 - 150000) * M13, IF(O8 &gt;= 150000, (199999.99 - 150000) * M13, 0))</f>
        <v>0</v>
      </c>
      <c r="P13" s="108">
        <v>0</v>
      </c>
      <c r="Q13" s="109">
        <f t="shared" ref="Q13:R13" si="3">IF(Q8 &lt; 200000, 0, 0)</f>
        <v>0</v>
      </c>
      <c r="R13" s="109">
        <f t="shared" si="3"/>
        <v>0</v>
      </c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</row>
    <row r="14" spans="1:30" ht="15.75" customHeight="1" x14ac:dyDescent="0.15">
      <c r="A14" s="97"/>
      <c r="B14" s="97"/>
      <c r="C14" s="98" t="s">
        <v>93</v>
      </c>
      <c r="D14" s="106"/>
      <c r="E14" s="108">
        <v>0.06</v>
      </c>
      <c r="F14" s="98">
        <f>IF(AND(F8 &gt;= 200000, F8 &lt; 250000),(F8 - 200000) * E14, IF(F8 &gt;= 250000,(249999.99 - 200000) * E14, 0))</f>
        <v>0</v>
      </c>
      <c r="G14" s="98">
        <f>IF(AND(G8 &gt;= 200000, G8 &lt; 250000),(G8 - 200000) * E14, IF(G8 &gt;= 250000,(249999.99 - 200000) * E14, 0))</f>
        <v>0</v>
      </c>
      <c r="H14" s="98">
        <f>IF(AND(H8 &gt;= 200000, H8 &lt; 250000),(H8 - 200000) * E14, IF(H8 &gt;= 250000,(249999.99 - 200000) * E14, 0))</f>
        <v>0</v>
      </c>
      <c r="I14" s="98">
        <f>IF(AND(I8 &gt;= 200000, I8 &lt; 250000),(I8 - 200000) * E14, IF(I8 &gt;= 250000,(249999.99 - 200000) * E14, 0))</f>
        <v>0</v>
      </c>
      <c r="J14" s="98">
        <f>IF(AND(J8 &gt;= 200000, J8 &lt; 250000),(J8 - 200000) * E14, IF(J8 &gt;= 250000,(249999.99 - 200000) * E14, 0))</f>
        <v>0</v>
      </c>
      <c r="K14" s="98">
        <f>IF(AND(K8 &gt;= 200000, K8 &lt; 250000),(K8 - 200000) * E14, IF(K8 &gt;= 250000,(249999.99 - 200000) * E14, 0))</f>
        <v>0</v>
      </c>
      <c r="L14" s="98">
        <f>IF(AND(L8 &gt;= 200000, L8 &lt; 250000),(L8 - 200000) * E14, IF(L8 &gt;= 250000,(249999.99 - 200000) * E14, 0))</f>
        <v>0</v>
      </c>
      <c r="M14" s="108">
        <v>0.05</v>
      </c>
      <c r="N14" s="98">
        <f>IF(AND(N8 &gt;= 200000, N8 &lt; 250000), (N8 - 200000) * M14, IF(N8 &gt;= 200000, (249999.99 - 200000) * M14, 0))</f>
        <v>2499.9994999999999</v>
      </c>
      <c r="O14" s="98">
        <f>IF(AND(O8 &gt;= 200000, O8 &lt; 250000), (O8 - 200000) * M14, IF(O8 &gt;= 200000, (249999.99 - 200000) * M14, 0))</f>
        <v>0</v>
      </c>
      <c r="P14" s="108">
        <v>0.01</v>
      </c>
      <c r="Q14" s="109">
        <f>IF(AND(Q8 &gt;= 200000, Q8 &lt; 250000), (Q8 - 200000) * P14, IF(Q8 &gt;= 200000, (249999.99 - 200000) * P14, 0))</f>
        <v>499.99989999999991</v>
      </c>
      <c r="R14" s="109">
        <f>IF(AND(R8 &gt;= 200000, R8 &lt; 250000), (R8 - 200000) * P14, IF(R8 &gt;= 200000, (249999.99 - 200000) * P14, 0))</f>
        <v>0</v>
      </c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</row>
    <row r="15" spans="1:30" ht="15.75" customHeight="1" x14ac:dyDescent="0.15">
      <c r="A15" s="97"/>
      <c r="B15" s="97"/>
      <c r="C15" s="98" t="s">
        <v>94</v>
      </c>
      <c r="D15" s="106"/>
      <c r="E15" s="108">
        <v>7.0000000000000007E-2</v>
      </c>
      <c r="F15" s="98">
        <f>IF(AND(F8 &gt;= 250000, F8 &lt; 300000),(F8 - 250000) * E15, IF(F8 &gt;= 300000,(299999.99 - 250000) * E15, 0))</f>
        <v>0</v>
      </c>
      <c r="G15" s="98">
        <f>IF(AND(G8 &gt;= 250000, G8 &lt; 300000),(G8 - 250000) * E15, IF(G8 &gt;= 300000,(299999.99 - 250000) * E15, 0))</f>
        <v>0</v>
      </c>
      <c r="H15" s="98">
        <f>IF(AND(H8 &gt;= 250000, H8 &lt; 300000),(H8 - 250000) * E15, IF(H8 &gt;= 300000,(299999.99 - 250000) * E15, 0))</f>
        <v>0</v>
      </c>
      <c r="I15" s="98">
        <f>IF(AND(I8 &gt;= 250000, I8 &lt; 300000),(I8 - 250000) * E15, IF(I8 &gt;= 300000,(299999.99 - 250000) * E15, 0))</f>
        <v>0</v>
      </c>
      <c r="J15" s="98">
        <f>IF(AND(J8 &gt;= 250000, J8 &lt; 300000),(J8 - 250000) * E15, IF(J8 &gt;= 300000,(299999.99 - 250000) * E15, 0))</f>
        <v>0</v>
      </c>
      <c r="K15" s="98">
        <f>IF(AND(K8 &gt;= 250000, K8 &lt; 300000),(K8 - 250000) * E15, IF(K8 &gt;= 300000,(299999.99 - 250000) * E15, 0))</f>
        <v>0</v>
      </c>
      <c r="L15" s="98">
        <f>IF(AND(L8 &gt;= 250000, L8 &lt; 300000),(L8 - 250000) * E15, IF(L8 &gt;= 300000,(299999.99 - 250000) * E15, 0))</f>
        <v>0</v>
      </c>
      <c r="M15" s="108">
        <v>0.05</v>
      </c>
      <c r="N15" s="98">
        <f>IF(AND(N8 &gt;= 250000, N8 &lt; 300000), (N8 - 250000) * M15, IF(N8 &gt;= 250000, (299999.99 - 250000) * M15, 0))</f>
        <v>2499.9994999999999</v>
      </c>
      <c r="O15" s="98">
        <f>IF(AND(O8 &gt;= 250000, O8 &lt; 300000), (O8 - 250000) * M15, IF(O8 &gt;= 250000, (299999.99 - 250000) * M15, 0))</f>
        <v>0</v>
      </c>
      <c r="P15" s="108">
        <v>0.01</v>
      </c>
      <c r="Q15" s="109">
        <f>IF(AND(Q8 &gt;= 250000, Q8 &lt; 300000), (Q8 - 250000) * P15, IF(Q8 &gt;= 250000, (299999.99 - 250000) * P15, 0))</f>
        <v>499.99989999999991</v>
      </c>
      <c r="R15" s="109">
        <f>IF(AND(R8 &gt;= 250000, R8 &lt; 300000), (R8 - 250000) * P15, IF(R8 &gt;= 250000, (299999.99 - 250000) * P15, 0))</f>
        <v>0</v>
      </c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</row>
    <row r="16" spans="1:30" ht="15.75" customHeight="1" x14ac:dyDescent="0.15">
      <c r="A16" s="97"/>
      <c r="B16" s="97"/>
      <c r="C16" s="98" t="s">
        <v>95</v>
      </c>
      <c r="D16" s="106"/>
      <c r="E16" s="108">
        <v>0.08</v>
      </c>
      <c r="F16" s="98">
        <f>IF(AND(F8 &gt;= 300000, F8 &lt; 400000),(F8 - 300000) * E16, IF(F8 &gt;= 400000,(399999.99 - 300000) * E16, 0))</f>
        <v>0</v>
      </c>
      <c r="G16" s="98">
        <f>IF(AND(G8 &gt;= 300000, G8 &lt; 400000),(G8 - 300000) * E16, IF(G8 &gt;= 400000,(399999.99 - 300000) * E16, 0))</f>
        <v>0</v>
      </c>
      <c r="H16" s="98">
        <f>IF(AND(H8 &gt;= 300000, H8 &lt; 400000),(H8 - 300000) * E16, IF(H8 &gt;= 400000,(399999.99 - 300000) * E16, 0))</f>
        <v>0</v>
      </c>
      <c r="I16" s="98">
        <f>IF(AND(I8 &gt;= 300000, I8 &lt; 400000),(I8 - 300000) * E16, IF(I8 &gt;= 400000,(399999.99 - 300000) * E16, 0))</f>
        <v>0</v>
      </c>
      <c r="J16" s="98">
        <f>IF(AND(J8 &gt;= 300000, J8 &lt; 400000),(J8 - 300000) * E16, IF(J8 &gt;= 400000,(399999.99 - 300000) * E16, 0))</f>
        <v>0</v>
      </c>
      <c r="K16" s="98">
        <f>IF(AND(K8 &gt;= 300000, K8 &lt; 400000),(K8 - 300000) * E16, IF(K8 &gt;= 400000,(399999.99 - 300000) * E16, 0))</f>
        <v>0</v>
      </c>
      <c r="L16" s="98">
        <f>IF(AND(L8 &gt;= 300000, L8 &lt; 400000),(L8 - 300000) * E16, IF(L8 &gt;= 400000,(399999.99 - 300000) * E16, 0))</f>
        <v>0</v>
      </c>
      <c r="M16" s="108">
        <v>0.06</v>
      </c>
      <c r="N16" s="98">
        <f>IF(AND(N8 &gt;= 300000, N8 &lt; 400000), (N8 - 300000) * M16, IF(N8 &gt;= 300000, (399999.99 - 300000) * M16, 0))</f>
        <v>3751.8623999999986</v>
      </c>
      <c r="O16" s="98">
        <f>IF(AND(O8 &gt;= 300000, O8 &lt; 400000), (O8 - 300000) * M16, IF(O8 &gt;= 300000, (399999.99 - 300000) * M16, 0))</f>
        <v>0</v>
      </c>
      <c r="P16" s="108">
        <v>0.01</v>
      </c>
      <c r="Q16" s="109">
        <f>IF(AND(Q8 &gt;= 300000, Q8 &lt; 400000), (Q8 - 300000) * P16, IF(Q8 &gt;= 300000, (399999.99 - 300000) * P16, 0))</f>
        <v>625.31039999999985</v>
      </c>
      <c r="R16" s="109">
        <f>IF(AND(R8 &gt;= 300000, R8 &lt; 400000), (R8 - 300000) * P16, IF(R8 &gt;= 300000, (399999.99 - 300000) * P16, 0))</f>
        <v>0</v>
      </c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</row>
    <row r="17" spans="1:30" ht="15.75" customHeight="1" x14ac:dyDescent="0.15">
      <c r="A17" s="97"/>
      <c r="B17" s="97"/>
      <c r="C17" s="98" t="s">
        <v>96</v>
      </c>
      <c r="D17" s="106"/>
      <c r="E17" s="108">
        <v>0.09</v>
      </c>
      <c r="F17" s="98">
        <f>IF(AND(F8 &gt;= 400000, F8 &lt; 500000),(F8 - 400000) * E17, IF(F8 &gt;= 500000,(499999.99 - 400000) * E17, 0))</f>
        <v>0</v>
      </c>
      <c r="G17" s="98">
        <f>IF(AND(G8 &gt;= 400000, G8 &lt; 500000),(G8 - 400000) * E17, IF(G8 &gt;= 500000,(499999.99 - 400000) * E17, 0))</f>
        <v>0</v>
      </c>
      <c r="H17" s="98">
        <f>IF(AND(H8 &gt;= 400000, H8 &lt; 500000),(H8 - 400000) * E17, IF(H8 &gt;= 500000,(499999.99 - 400000) * E17, 0))</f>
        <v>0</v>
      </c>
      <c r="I17" s="98">
        <f>IF(AND(I8 &gt;= 400000, I8 &lt; 500000),(I8 - 400000) * E17, IF(I8 &gt;= 500000,(499999.99 - 400000) * E17, 0))</f>
        <v>0</v>
      </c>
      <c r="J17" s="98">
        <f>IF(AND(J8 &gt;= 400000, J8 &lt; 500000),(J8 - 400000) * E17, IF(J8 &gt;= 500000,(499999.99 - 400000) * E17, 0))</f>
        <v>0</v>
      </c>
      <c r="K17" s="98">
        <f>IF(AND(K8 &gt;= 400000, K8 &lt; 500000),(K8 - 400000) * E17, IF(K8 &gt;= 500000,(499999.99 - 400000) * E17, 0))</f>
        <v>0</v>
      </c>
      <c r="L17" s="98">
        <f>IF(AND(L8 &gt;= 400000, L8 &lt; 500000),(L8 - 400000) * E17, IF(L8 &gt;= 500000,(499999.99 - 400000) * E17, 0))</f>
        <v>0</v>
      </c>
      <c r="M17" s="108">
        <v>0.06</v>
      </c>
      <c r="N17" s="98">
        <f>IF(AND(N8 &gt;= 400000, N8 &lt; 500000), (N8 - 400000) * M17, IF(N8 &gt;= 400000, (499999.99 - 400000) * M17, 0))</f>
        <v>0</v>
      </c>
      <c r="O17" s="98">
        <f>IF(AND(O8 &gt;= 400000, O8 &lt; 500000), (O8 - 400000) * M17, IF(O8 &gt;= 400000, (499999.99 - 400000) * M17, 0))</f>
        <v>0</v>
      </c>
      <c r="P17" s="108">
        <v>0.01</v>
      </c>
      <c r="Q17" s="109">
        <f>IF(AND(Q8 &gt;= 400000, Q8 &lt; 500000), (Q8 - 400000) * P17, IF(Q8 &gt;= 400000, (499999.99 - 400000) * P17, 0))</f>
        <v>0</v>
      </c>
      <c r="R17" s="109">
        <f>IF(AND(R8 &gt;= 400000, R8 &lt; 500000), (R8 - 400000) * P17, IF(R8 &gt;= 400000, (499999.99 - 400000) * P17, 0))</f>
        <v>0</v>
      </c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</row>
    <row r="18" spans="1:30" ht="15.75" customHeight="1" x14ac:dyDescent="0.15">
      <c r="A18" s="97"/>
      <c r="B18" s="97"/>
      <c r="C18" s="98" t="s">
        <v>97</v>
      </c>
      <c r="D18" s="106"/>
      <c r="E18" s="108">
        <v>0.1</v>
      </c>
      <c r="F18" s="98"/>
      <c r="G18" s="98"/>
      <c r="H18" s="98"/>
      <c r="I18" s="98"/>
      <c r="J18" s="98"/>
      <c r="K18" s="98"/>
      <c r="L18" s="98"/>
      <c r="M18" s="108">
        <v>7.0000000000000007E-2</v>
      </c>
      <c r="N18" s="98">
        <f>IF(AND(N8 &gt;= 500000, N8 &lt; 600000), (N8 - 500000) * M18, IF(N8 &gt;= 500000, (599999.99 - 500000) * M18, 0))</f>
        <v>0</v>
      </c>
      <c r="O18" s="98">
        <f>IF(AND(O8 &gt;= 500000, O8 &lt; 600000), (O8 - 500000) * M18, IF(O8 &gt;= 500000, (599999.99 - 500000) * M18, 0))</f>
        <v>0</v>
      </c>
      <c r="P18" s="108">
        <v>0.02</v>
      </c>
      <c r="Q18" s="109">
        <f>IF(AND(Q8 &gt;= 500000, Q8 &lt; 600000), (Q8 - 500000) * P18, IF(Q8 &gt;= 500000, (599999.99 - 500000) * P18, 0))</f>
        <v>0</v>
      </c>
      <c r="R18" s="109">
        <f>IF(AND(R8 &gt;= 500000, R8 &lt; 600000), (R8 - 500000) * P18, IF(R8 &gt;= 500000, (599999.99 - 500000) * P18, 0))</f>
        <v>0</v>
      </c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</row>
    <row r="19" spans="1:30" ht="15.75" customHeight="1" x14ac:dyDescent="0.15">
      <c r="A19" s="97"/>
      <c r="B19" s="97"/>
      <c r="C19" s="98" t="s">
        <v>98</v>
      </c>
      <c r="D19" s="106"/>
      <c r="E19" s="108">
        <v>0.11</v>
      </c>
      <c r="F19" s="98"/>
      <c r="G19" s="98"/>
      <c r="H19" s="98"/>
      <c r="I19" s="98"/>
      <c r="J19" s="98"/>
      <c r="K19" s="98"/>
      <c r="L19" s="98"/>
      <c r="M19" s="108">
        <v>7.0000000000000007E-2</v>
      </c>
      <c r="N19" s="98">
        <f>IF(AND(N8 &gt;= 600000, N8 &lt; 700000), (N8 - 600000) * M19, IF(N8 &gt;= 600000, (699999.99 - 600000) * M19, 0))</f>
        <v>0</v>
      </c>
      <c r="O19" s="98">
        <f>IF(AND(O8 &gt;= 600000, O8 &lt; 700000), (O8 - 600000) * M19, IF(O8 &gt;= 600000, (699999.99 - 600000) * M19, 0))</f>
        <v>0</v>
      </c>
      <c r="P19" s="108">
        <v>0.02</v>
      </c>
      <c r="Q19" s="109">
        <f>IF(AND(Q8 &gt;= 600000, Q8 &lt; 700000), (Q8 - 600000) * P19, IF(Q8 &gt;= 600000, (699999.99 - 600000) * P19, 0))</f>
        <v>0</v>
      </c>
      <c r="R19" s="109">
        <f>IF(AND(R8 &gt;= 600000, R8 &lt; 700000), (R8 - 600000) * P19, IF(R8 &gt;= 600000, (699999.99 - 600000) * P19, 0))</f>
        <v>0</v>
      </c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</row>
    <row r="20" spans="1:30" ht="15.75" customHeight="1" x14ac:dyDescent="0.15">
      <c r="A20" s="97"/>
      <c r="B20" s="97"/>
      <c r="C20" s="98" t="s">
        <v>99</v>
      </c>
      <c r="D20" s="106"/>
      <c r="E20" s="108">
        <v>0.12</v>
      </c>
      <c r="F20" s="98"/>
      <c r="G20" s="98"/>
      <c r="H20" s="98"/>
      <c r="I20" s="98"/>
      <c r="J20" s="98"/>
      <c r="K20" s="98"/>
      <c r="L20" s="98"/>
      <c r="M20" s="108">
        <v>7.0000000000000007E-2</v>
      </c>
      <c r="N20" s="98">
        <f>IF(AND(N8 &gt;= 700000, N8 &lt; 800000), (N8 - 700000) * M20, IF(N8 &gt;= 700000, (799999.99 - 700000) * M20, 0))</f>
        <v>0</v>
      </c>
      <c r="O20" s="98">
        <f>IF(AND(O8 &gt;= 700000, O8 &lt; 800000), (O8 - 700000) * M20, IF(O8 &gt;= 700000, (799999.99 - 700000) * M20, 0))</f>
        <v>0</v>
      </c>
      <c r="P20" s="108">
        <v>0.02</v>
      </c>
      <c r="Q20" s="109">
        <f>IF(AND(Q8 &gt;= 700000, Q8 &lt; 800000), (Q8 - 700000) * P20, IF(Q8 &gt;= 700000, (799999.99 - 700000) * P20, 0))</f>
        <v>0</v>
      </c>
      <c r="R20" s="109">
        <f>IF(AND(R8 &gt;= 700000, R8 &lt; 800000), (R8 - 700000) * P20, IF(R8 &gt;= 700000, (799999.99 - 700000) * P20, 0))</f>
        <v>0</v>
      </c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</row>
    <row r="21" spans="1:30" ht="15.75" customHeight="1" x14ac:dyDescent="0.15">
      <c r="A21" s="97"/>
      <c r="B21" s="97"/>
      <c r="C21" s="98" t="s">
        <v>100</v>
      </c>
      <c r="D21" s="106"/>
      <c r="E21" s="108">
        <v>0.13</v>
      </c>
      <c r="F21" s="98"/>
      <c r="G21" s="98"/>
      <c r="H21" s="98"/>
      <c r="I21" s="98"/>
      <c r="J21" s="98"/>
      <c r="K21" s="98"/>
      <c r="L21" s="98"/>
      <c r="M21" s="108">
        <v>7.0000000000000007E-2</v>
      </c>
      <c r="N21" s="98">
        <f>IF(AND(N8 &gt;= 800000, N8 &lt; 900000), (N8 - 800000) * M21, IF(N8 &gt;= 800000, (899999.99 - 800000) * M21, 0))</f>
        <v>0</v>
      </c>
      <c r="O21" s="98">
        <f>IF(AND(O8 &gt;= 800000, O8 &lt; 900000), (O8 - 800000) * M21, IF(O8 &gt;= 800000, (899999.99 - 800000) * M21, 0))</f>
        <v>0</v>
      </c>
      <c r="P21" s="108">
        <v>0.02</v>
      </c>
      <c r="Q21" s="109">
        <f>IF(AND(Q8 &gt;= 800000, Q8 &lt; 900000), (Q8 - 800000) * P21, IF(Q8 &gt;= 800000, (899999.99 - 800000) * P21, 0))</f>
        <v>0</v>
      </c>
      <c r="R21" s="109">
        <f>IF(AND(R8 &gt;= 800000, R8 &lt; 900000), (R8 - 800000) * P21, IF(R8 &gt;= 800000, (899999.99 - 800000) * P21, 0))</f>
        <v>0</v>
      </c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</row>
    <row r="22" spans="1:30" ht="15.75" customHeight="1" x14ac:dyDescent="0.15">
      <c r="A22" s="97"/>
      <c r="B22" s="97"/>
      <c r="C22" s="98" t="s">
        <v>101</v>
      </c>
      <c r="D22" s="106"/>
      <c r="E22" s="108">
        <v>0.14000000000000001</v>
      </c>
      <c r="F22" s="98"/>
      <c r="G22" s="98"/>
      <c r="H22" s="98"/>
      <c r="I22" s="98"/>
      <c r="J22" s="98"/>
      <c r="K22" s="98"/>
      <c r="L22" s="98"/>
      <c r="M22" s="108">
        <v>7.0000000000000007E-2</v>
      </c>
      <c r="N22" s="98">
        <f>IF(AND(N8 &gt;= 900000, N8 &lt; 1000000), (N8 - 900000) * M22, IF(N8 &gt;= 900000, (999999.99 - 900000) * M22, 0))</f>
        <v>0</v>
      </c>
      <c r="O22" s="98">
        <f>IF(AND(O8 &gt;= 900000, O8 &lt; 1000000), (O8 - 900000) * M22, IF(O8 &gt;= 900000, (999999.99 - 900000) * M22, 0))</f>
        <v>0</v>
      </c>
      <c r="P22" s="108">
        <v>0.02</v>
      </c>
      <c r="Q22" s="109">
        <f>IF(AND(Q8 &gt;= 900000, Q8 &lt; 1000000), (Q8 - 900000) * P22, IF(Q8 &gt;= 900000, (999999.99 - 900000) * P22, 0))</f>
        <v>0</v>
      </c>
      <c r="R22" s="109">
        <f>IF(AND(R8 &gt;= 900000, R8 &lt; 1000000), (R8 - 900000) * P22, IF(R8 &gt;= 900000, (999999.99 - 900000) * P22, 0))</f>
        <v>0</v>
      </c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</row>
    <row r="23" spans="1:30" ht="15.75" customHeight="1" x14ac:dyDescent="0.15">
      <c r="A23" s="97"/>
      <c r="B23" s="97"/>
      <c r="C23" s="98" t="s">
        <v>102</v>
      </c>
      <c r="D23" s="106"/>
      <c r="E23" s="108">
        <v>0.15</v>
      </c>
      <c r="F23" s="98"/>
      <c r="G23" s="98"/>
      <c r="H23" s="98"/>
      <c r="I23" s="98"/>
      <c r="J23" s="98"/>
      <c r="K23" s="98"/>
      <c r="L23" s="98"/>
      <c r="M23" s="108">
        <v>0.08</v>
      </c>
      <c r="N23" s="98">
        <f>IF(AND(N8 &gt;= 1000000, N8 &lt; 2000000), (N8 - 1000000) * M23, IF(N8 &gt;= 1000000, (1999999.99 - 1000000) * M23, 0))</f>
        <v>0</v>
      </c>
      <c r="O23" s="98">
        <f>IF(AND(O8 &gt;= 1000000, O8 &lt; 2000000), (O8 - 1000000) * M23, IF(O8 &gt;= 1000000, (1999999.99 - 1000000) * M23, 0))</f>
        <v>0</v>
      </c>
      <c r="P23" s="108">
        <v>0.03</v>
      </c>
      <c r="Q23" s="109">
        <f>IF(AND(Q8 &gt;= 1000000, Q8 &lt; 2000000), (Q8 - 1000000) * P23, IF(Q8 &gt;= 1000000, (1999999.99 - 1000000) * P23, 0))</f>
        <v>0</v>
      </c>
      <c r="R23" s="109">
        <f>IF(AND(R8 &gt;= 1000000, R8 &lt; 2000000), (R8 - 1000000) * P23, IF(R8 &gt;= 1000000, (1999999.99 - 1000000) * P23, 0))</f>
        <v>0</v>
      </c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</row>
    <row r="24" spans="1:30" ht="15.75" customHeight="1" x14ac:dyDescent="0.15">
      <c r="A24" s="97"/>
      <c r="B24" s="97"/>
      <c r="C24" s="98" t="s">
        <v>103</v>
      </c>
      <c r="D24" s="106"/>
      <c r="E24" s="108">
        <v>0.15</v>
      </c>
      <c r="F24" s="98"/>
      <c r="G24" s="98"/>
      <c r="H24" s="98"/>
      <c r="I24" s="98"/>
      <c r="J24" s="98"/>
      <c r="K24" s="98"/>
      <c r="L24" s="98"/>
      <c r="M24" s="108">
        <v>0.08</v>
      </c>
      <c r="N24" s="98"/>
      <c r="O24" s="98"/>
      <c r="P24" s="108">
        <v>0.03</v>
      </c>
      <c r="Q24" s="109">
        <f>IF(AND(Q8 &gt;= 2000000, Q8 &lt; 3000000), (Q8 - 2000000) * P24, IF(Q8 &gt;= 2000000, (2999999.99 - 2000000) * P24, 0))</f>
        <v>0</v>
      </c>
      <c r="R24" s="109">
        <f>IF(AND(R8 &gt;= 2000000, R8 &lt; 3000000), (R8 - 2000000) * P24, IF(R8 &gt;= 2000000, (2999999.99 - 2000000) * P24, 0))</f>
        <v>0</v>
      </c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</row>
    <row r="25" spans="1:30" ht="15.75" customHeight="1" x14ac:dyDescent="0.15">
      <c r="A25" s="97"/>
      <c r="B25" s="97"/>
      <c r="C25" s="98" t="s">
        <v>104</v>
      </c>
      <c r="D25" s="106"/>
      <c r="E25" s="110">
        <v>0.15</v>
      </c>
      <c r="F25" s="98"/>
      <c r="G25" s="98"/>
      <c r="H25" s="98"/>
      <c r="I25" s="98"/>
      <c r="J25" s="98"/>
      <c r="K25" s="98"/>
      <c r="L25" s="98"/>
      <c r="M25" s="110">
        <v>0.08</v>
      </c>
      <c r="N25" s="98"/>
      <c r="O25" s="98"/>
      <c r="P25" s="110">
        <v>0.03</v>
      </c>
      <c r="Q25" s="109">
        <f>IF(AND(Q8 &gt;= 3000000, Q8 &lt; 4000000), (Q8 - 3000000) * P25, IF(Q8 &gt;= 3000000, (3999999.99 - 3000000) * P25, 0))</f>
        <v>0</v>
      </c>
      <c r="R25" s="109">
        <f>IF(AND(R8 &gt;= 3000000, R8 &lt; 4000000), (R8 - 3000000) * P25, IF(R8 &gt;= 3000000, (3999999.99 - 3000000) * P25, 0))</f>
        <v>0</v>
      </c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</row>
    <row r="26" spans="1:30" ht="15.75" customHeight="1" x14ac:dyDescent="0.15">
      <c r="A26" s="97"/>
      <c r="B26" s="97"/>
      <c r="C26" s="98"/>
      <c r="D26" s="97"/>
      <c r="E26" s="97"/>
      <c r="F26" s="98"/>
      <c r="G26" s="98"/>
      <c r="H26" s="98"/>
      <c r="I26" s="98"/>
      <c r="J26" s="98"/>
      <c r="K26" s="98"/>
      <c r="L26" s="98"/>
      <c r="M26" s="97"/>
      <c r="N26" s="98"/>
      <c r="O26" s="98"/>
      <c r="P26" s="97"/>
      <c r="Q26" s="98"/>
      <c r="R26" s="98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</row>
    <row r="27" spans="1:30" ht="15.75" customHeight="1" x14ac:dyDescent="0.15">
      <c r="A27" s="97"/>
      <c r="B27" s="111" t="s">
        <v>105</v>
      </c>
      <c r="C27" s="112"/>
      <c r="D27" s="111"/>
      <c r="E27" s="111"/>
      <c r="F27" s="112">
        <f t="shared" ref="F27:L27" si="4">SUM(F10:F25)</f>
        <v>3598.1326000000008</v>
      </c>
      <c r="G27" s="112">
        <f t="shared" si="4"/>
        <v>2873.2181</v>
      </c>
      <c r="H27" s="112">
        <f t="shared" si="4"/>
        <v>2278.3306000000002</v>
      </c>
      <c r="I27" s="112">
        <f t="shared" si="4"/>
        <v>0</v>
      </c>
      <c r="J27" s="112">
        <f t="shared" si="4"/>
        <v>0</v>
      </c>
      <c r="K27" s="112">
        <f t="shared" si="4"/>
        <v>0</v>
      </c>
      <c r="L27" s="112">
        <f t="shared" si="4"/>
        <v>0</v>
      </c>
      <c r="M27" s="112"/>
      <c r="N27" s="112">
        <f t="shared" ref="N27:O27" si="5">SUM(N10:N25)</f>
        <v>12751.860599999996</v>
      </c>
      <c r="O27" s="112">
        <f t="shared" si="5"/>
        <v>0</v>
      </c>
      <c r="P27" s="112"/>
      <c r="Q27" s="112">
        <f t="shared" ref="Q27:R27" si="6">SUM(Q10:Q25)</f>
        <v>1625.3101999999997</v>
      </c>
      <c r="R27" s="112">
        <f t="shared" si="6"/>
        <v>0</v>
      </c>
      <c r="S27" s="111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</row>
    <row r="28" spans="1:30" ht="15.75" customHeight="1" x14ac:dyDescent="0.15">
      <c r="A28" s="97"/>
      <c r="B28" s="19" t="s">
        <v>184</v>
      </c>
      <c r="C28" s="40"/>
      <c r="D28" s="19"/>
      <c r="E28" s="19"/>
      <c r="F28" s="40">
        <f>VLOOKUP(F27, 'Table EPF'!$J3:$L50512, 3, TRUE)</f>
        <v>864</v>
      </c>
      <c r="G28" s="40">
        <f>VLOOKUP(G27, 'Table EPF'!$J3:$L50512, 3, TRUE)</f>
        <v>692</v>
      </c>
      <c r="H28" s="40">
        <f>VLOOKUP(H27, 'Table EPF'!$J3:$L50512, 3, TRUE)</f>
        <v>548</v>
      </c>
      <c r="I28" s="40" t="e">
        <f>VLOOKUP(I27, 'Table EPF'!$J3:$L50512, 3, TRUE)</f>
        <v>#N/A</v>
      </c>
      <c r="J28" s="40" t="e">
        <f>VLOOKUP(J27, 'Table EPF'!$J3:$L50512, 3, TRUE)</f>
        <v>#N/A</v>
      </c>
      <c r="K28" s="40" t="e">
        <f>VLOOKUP(K27, 'Table EPF'!$J3:$L50512, 3, TRUE)</f>
        <v>#N/A</v>
      </c>
      <c r="L28" s="40" t="e">
        <f>VLOOKUP(L27, 'Table EPF'!$J3:$L50512, 3, TRUE)</f>
        <v>#N/A</v>
      </c>
      <c r="M28" s="40" t="e">
        <f>VLOOKUP(M27, 'Table EPF'!$J3:$L50512, 3, TRUE)</f>
        <v>#N/A</v>
      </c>
      <c r="N28" s="40">
        <f>VLOOKUP(N27, 'Table EPF'!$J3:$L50512, 3, TRUE)</f>
        <v>2944</v>
      </c>
      <c r="O28" s="40" t="e">
        <f>VLOOKUP(O27, 'Table EPF'!$J3:$L50512, 3, TRUE)</f>
        <v>#N/A</v>
      </c>
      <c r="P28" s="40" t="e">
        <f>VLOOKUP(P27, 'Table EPF'!$J3:$L50512, 3, TRUE)</f>
        <v>#N/A</v>
      </c>
      <c r="Q28" s="40">
        <f>VLOOKUP(Q27, 'Table EPF'!$J3:$L50512, 3, TRUE)</f>
        <v>395</v>
      </c>
      <c r="R28" s="40" t="e">
        <f>VLOOKUP(R27, 'Table EPF'!$J3:$L50512, 3, TRUE)</f>
        <v>#N/A</v>
      </c>
      <c r="S28" s="19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</row>
    <row r="29" spans="1:30" ht="15.75" customHeight="1" x14ac:dyDescent="0.15">
      <c r="A29" s="97"/>
      <c r="B29" s="19" t="s">
        <v>185</v>
      </c>
      <c r="C29" s="40"/>
      <c r="D29" s="19"/>
      <c r="E29" s="19"/>
      <c r="F29" s="40">
        <f>VLOOKUP(F27, 'Table SOCSO'!$J3:$L50512, 3, TRUE)</f>
        <v>79.900000000000006</v>
      </c>
      <c r="G29" s="40">
        <f>VLOOKUP(G27, 'Table SOCSO'!$J3:$L50512, 3, TRUE)</f>
        <v>64.099999999999994</v>
      </c>
      <c r="H29" s="40">
        <f>VLOOKUP(H27, 'Table SOCSO'!$J3:$L50512, 3, TRUE)</f>
        <v>50.6</v>
      </c>
      <c r="I29" s="40" t="e">
        <f>VLOOKUP(I27, 'Table SOCSO'!$J3:$L50512, 3, TRUE)</f>
        <v>#N/A</v>
      </c>
      <c r="J29" s="40" t="e">
        <f>VLOOKUP(J27, 'Table SOCSO'!$J3:$L50512, 3, TRUE)</f>
        <v>#N/A</v>
      </c>
      <c r="K29" s="40" t="e">
        <f>VLOOKUP(K27, 'Table SOCSO'!$J3:$L50512, 3, TRUE)</f>
        <v>#N/A</v>
      </c>
      <c r="L29" s="40" t="e">
        <f>VLOOKUP(L27, 'Table SOCSO'!$J3:$L50512, 3, TRUE)</f>
        <v>#N/A</v>
      </c>
      <c r="M29" s="40" t="e">
        <f>VLOOKUP(M27, 'Table SOCSO'!$J3:$L50512, 3, TRUE)</f>
        <v>#N/A</v>
      </c>
      <c r="N29" s="40">
        <f>VLOOKUP(N27, 'Table SOCSO'!$J3:$L50512, 3, TRUE)</f>
        <v>133.9</v>
      </c>
      <c r="O29" s="40" t="e">
        <f>VLOOKUP(O27, 'Table SOCSO'!$J3:$L50512, 3, TRUE)</f>
        <v>#N/A</v>
      </c>
      <c r="P29" s="40" t="e">
        <f>VLOOKUP(P27, 'Table SOCSO'!$J3:$L50512, 3, TRUE)</f>
        <v>#N/A</v>
      </c>
      <c r="Q29" s="40">
        <f>VLOOKUP(Q27, 'Table SOCSO'!$J3:$L50512, 3, TRUE)</f>
        <v>37.1</v>
      </c>
      <c r="R29" s="40" t="e">
        <f>VLOOKUP(R27, 'Table SOCSO'!$J3:$L50512, 3, TRUE)</f>
        <v>#N/A</v>
      </c>
      <c r="S29" s="19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</row>
    <row r="30" spans="1:30" ht="15.75" customHeight="1" x14ac:dyDescent="0.15">
      <c r="A30" s="97"/>
      <c r="B30" s="19" t="s">
        <v>186</v>
      </c>
      <c r="C30" s="40"/>
      <c r="D30" s="19"/>
      <c r="E30" s="19"/>
      <c r="F30" s="40">
        <f>VLOOKUP(F27, 'Table EIS'!$J3:$L50512, 3, TRUE)</f>
        <v>14.2</v>
      </c>
      <c r="G30" s="40">
        <f>VLOOKUP(G27, 'Table EIS'!$J3:$L50512, 3, TRUE)</f>
        <v>11.4</v>
      </c>
      <c r="H30" s="40">
        <f>VLOOKUP(H27, 'Table EIS'!$J3:$L50512, 3, TRUE)</f>
        <v>9</v>
      </c>
      <c r="I30" s="40" t="e">
        <f>VLOOKUP(I27, 'Table EIS'!$J3:$L50512, 3, TRUE)</f>
        <v>#N/A</v>
      </c>
      <c r="J30" s="40" t="e">
        <f>VLOOKUP(J27, 'Table EIS'!$J3:$L50512, 3, TRUE)</f>
        <v>#N/A</v>
      </c>
      <c r="K30" s="40" t="e">
        <f>VLOOKUP(K27, 'Table EIS'!$J3:$L50512, 3, TRUE)</f>
        <v>#N/A</v>
      </c>
      <c r="L30" s="40" t="e">
        <f>VLOOKUP(L27, 'Table EIS'!$J3:$L50512, 3, TRUE)</f>
        <v>#N/A</v>
      </c>
      <c r="M30" s="40" t="e">
        <f>VLOOKUP(M27, 'Table EIS'!$J3:$L50512, 3, TRUE)</f>
        <v>#N/A</v>
      </c>
      <c r="N30" s="40">
        <f>VLOOKUP(N27, 'Table EIS'!$J3:$L50512, 3, TRUE)</f>
        <v>23.8</v>
      </c>
      <c r="O30" s="40" t="e">
        <f>VLOOKUP(O27, 'Table EIS'!$J3:$L50512, 3, TRUE)</f>
        <v>#N/A</v>
      </c>
      <c r="P30" s="40" t="e">
        <f>VLOOKUP(P27, 'Table EIS'!$J3:$L50512, 3, TRUE)</f>
        <v>#N/A</v>
      </c>
      <c r="Q30" s="40">
        <f>VLOOKUP(Q27, 'Table EIS'!$J3:$L50512, 3, TRUE)</f>
        <v>6.6</v>
      </c>
      <c r="R30" s="40" t="e">
        <f>VLOOKUP(R27, 'Table EIS'!$J3:$L50512, 3, TRUE)</f>
        <v>#N/A</v>
      </c>
      <c r="S30" s="19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</row>
    <row r="31" spans="1:30" ht="15.75" customHeight="1" x14ac:dyDescent="0.15">
      <c r="A31" s="97"/>
      <c r="B31" s="113" t="s">
        <v>187</v>
      </c>
      <c r="C31" s="114"/>
      <c r="D31" s="115"/>
      <c r="E31" s="115"/>
      <c r="F31" s="114">
        <f t="shared" ref="F31:R31" si="7">SUM(F27-F28-F29-F30)</f>
        <v>2640.0326000000009</v>
      </c>
      <c r="G31" s="114">
        <f t="shared" si="7"/>
        <v>2105.7181</v>
      </c>
      <c r="H31" s="114">
        <f t="shared" si="7"/>
        <v>1670.7306000000003</v>
      </c>
      <c r="I31" s="114" t="e">
        <f t="shared" si="7"/>
        <v>#N/A</v>
      </c>
      <c r="J31" s="114" t="e">
        <f t="shared" si="7"/>
        <v>#N/A</v>
      </c>
      <c r="K31" s="114" t="e">
        <f t="shared" si="7"/>
        <v>#N/A</v>
      </c>
      <c r="L31" s="114" t="e">
        <f t="shared" si="7"/>
        <v>#N/A</v>
      </c>
      <c r="M31" s="114" t="e">
        <f t="shared" si="7"/>
        <v>#N/A</v>
      </c>
      <c r="N31" s="114">
        <f t="shared" si="7"/>
        <v>9650.1605999999974</v>
      </c>
      <c r="O31" s="114" t="e">
        <f t="shared" si="7"/>
        <v>#N/A</v>
      </c>
      <c r="P31" s="114" t="e">
        <f t="shared" si="7"/>
        <v>#N/A</v>
      </c>
      <c r="Q31" s="114">
        <f t="shared" si="7"/>
        <v>1186.6101999999998</v>
      </c>
      <c r="R31" s="114" t="e">
        <f t="shared" si="7"/>
        <v>#N/A</v>
      </c>
      <c r="S31" s="116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</row>
    <row r="32" spans="1:30" ht="15.75" customHeight="1" x14ac:dyDescent="0.15">
      <c r="A32" s="97"/>
      <c r="B32" s="19"/>
      <c r="C32" s="40"/>
      <c r="D32" s="19"/>
      <c r="E32" s="19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19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</row>
    <row r="33" spans="1:30" ht="15.75" customHeight="1" x14ac:dyDescent="0.15">
      <c r="A33" s="97"/>
      <c r="B33" s="113" t="s">
        <v>106</v>
      </c>
      <c r="C33" s="114"/>
      <c r="D33" s="115"/>
      <c r="E33" s="115"/>
      <c r="F33" s="114">
        <f t="shared" ref="F33:L33" si="8">SUM(F6)</f>
        <v>1500</v>
      </c>
      <c r="G33" s="114">
        <f t="shared" si="8"/>
        <v>1500</v>
      </c>
      <c r="H33" s="114">
        <f t="shared" si="8"/>
        <v>1500</v>
      </c>
      <c r="I33" s="114">
        <f t="shared" si="8"/>
        <v>1500</v>
      </c>
      <c r="J33" s="114">
        <f t="shared" si="8"/>
        <v>1500</v>
      </c>
      <c r="K33" s="114">
        <f t="shared" si="8"/>
        <v>1500</v>
      </c>
      <c r="L33" s="114">
        <f t="shared" si="8"/>
        <v>0</v>
      </c>
      <c r="M33" s="114"/>
      <c r="N33" s="114">
        <f t="shared" ref="N33:O33" si="9">SUM(N6)</f>
        <v>1700</v>
      </c>
      <c r="O33" s="114">
        <f t="shared" si="9"/>
        <v>0</v>
      </c>
      <c r="P33" s="114"/>
      <c r="Q33" s="114">
        <f t="shared" ref="Q33:R33" si="10">SUM(Q6)</f>
        <v>2900</v>
      </c>
      <c r="R33" s="114">
        <f t="shared" si="10"/>
        <v>0</v>
      </c>
      <c r="S33" s="116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</row>
    <row r="34" spans="1:30" ht="15.75" customHeight="1" x14ac:dyDescent="0.15">
      <c r="A34" s="97"/>
      <c r="B34" s="19" t="s">
        <v>188</v>
      </c>
      <c r="C34" s="40"/>
      <c r="D34" s="19"/>
      <c r="E34" s="19"/>
      <c r="F34" s="40">
        <f>VLOOKUP(F33, 'Table EPF'!$F3:$H50512, 3, TRUE)</f>
        <v>165</v>
      </c>
      <c r="G34" s="40">
        <f>VLOOKUP(G33, 'Table EPF'!$F3:$H50512, 3, TRUE)</f>
        <v>165</v>
      </c>
      <c r="H34" s="40">
        <f>VLOOKUP(H33, 'Table EPF'!$F3:$H50512, 3, TRUE)</f>
        <v>165</v>
      </c>
      <c r="I34" s="40">
        <f>VLOOKUP(I33, 'Table EPF'!$F3:$H50512, 3, TRUE)</f>
        <v>165</v>
      </c>
      <c r="J34" s="40">
        <f>VLOOKUP(J33, 'Table EPF'!$F3:$H50512, 3, TRUE)</f>
        <v>165</v>
      </c>
      <c r="K34" s="40">
        <f>VLOOKUP(K33, 'Table EPF'!$F3:$H50512, 3, TRUE)</f>
        <v>165</v>
      </c>
      <c r="L34" s="40" t="e">
        <f>VLOOKUP(L33, 'Table EPF'!$F3:$H50512, 3, TRUE)</f>
        <v>#N/A</v>
      </c>
      <c r="M34" s="40" t="e">
        <f>VLOOKUP(M33, 'Table EPF'!$F3:$H50512, 3, TRUE)</f>
        <v>#N/A</v>
      </c>
      <c r="N34" s="40">
        <f>VLOOKUP(N33, 'Table EPF'!$F3:$H50512, 3, TRUE)</f>
        <v>187</v>
      </c>
      <c r="O34" s="40" t="e">
        <f>VLOOKUP(O33, 'Table EPF'!$F3:$H50512, 3, TRUE)</f>
        <v>#N/A</v>
      </c>
      <c r="P34" s="40" t="e">
        <f>VLOOKUP(P33, 'Table EPF'!$F3:$H50512, 3, TRUE)</f>
        <v>#N/A</v>
      </c>
      <c r="Q34" s="40">
        <f>VLOOKUP(Q33, 'Table EPF'!$F3:$H50512, 3, TRUE)</f>
        <v>319</v>
      </c>
      <c r="R34" s="40" t="e">
        <f>VLOOKUP(R33, 'Table EPF'!$F3:$H50512, 3, TRUE)</f>
        <v>#N/A</v>
      </c>
      <c r="S34" s="40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</row>
    <row r="35" spans="1:30" ht="15.75" customHeight="1" x14ac:dyDescent="0.15">
      <c r="A35" s="97"/>
      <c r="B35" s="19" t="s">
        <v>189</v>
      </c>
      <c r="C35" s="40"/>
      <c r="D35" s="19"/>
      <c r="E35" s="19"/>
      <c r="F35" s="40">
        <f>VLOOKUP(F33, 'Table SOCSO'!$F3:$H50512, 3, TRUE)</f>
        <v>7.25</v>
      </c>
      <c r="G35" s="40">
        <f>VLOOKUP(G33, 'Table SOCSO'!$F3:$H50512, 3, TRUE)</f>
        <v>7.25</v>
      </c>
      <c r="H35" s="40">
        <f>VLOOKUP(H33, 'Table SOCSO'!$F3:$H50512, 3, TRUE)</f>
        <v>7.25</v>
      </c>
      <c r="I35" s="40">
        <f>VLOOKUP(I33, 'Table SOCSO'!$F3:$H50512, 3, TRUE)</f>
        <v>7.25</v>
      </c>
      <c r="J35" s="40">
        <f>VLOOKUP(J33, 'Table SOCSO'!$F3:$H50512, 3, TRUE)</f>
        <v>7.25</v>
      </c>
      <c r="K35" s="40">
        <f>VLOOKUP(K33, 'Table SOCSO'!$F3:$H50512, 3, TRUE)</f>
        <v>7.25</v>
      </c>
      <c r="L35" s="40" t="e">
        <f>VLOOKUP(L33, 'Table SOCSO'!$F3:$H50512, 3, TRUE)</f>
        <v>#N/A</v>
      </c>
      <c r="M35" s="40" t="e">
        <f>VLOOKUP(M33, 'Table SOCSO'!$F3:$H50512, 3, TRUE)</f>
        <v>#N/A</v>
      </c>
      <c r="N35" s="40">
        <f>VLOOKUP(N33, 'Table SOCSO'!$F3:$H50512, 3, TRUE)</f>
        <v>8.25</v>
      </c>
      <c r="O35" s="40" t="e">
        <f>VLOOKUP(O33, 'Table SOCSO'!$F3:$H50512, 3, TRUE)</f>
        <v>#N/A</v>
      </c>
      <c r="P35" s="40" t="e">
        <f>VLOOKUP(P33, 'Table SOCSO'!$F3:$H50512, 3, TRUE)</f>
        <v>#N/A</v>
      </c>
      <c r="Q35" s="40">
        <f>VLOOKUP(Q33, 'Table SOCSO'!$F3:$H50512, 3, TRUE)</f>
        <v>14.25</v>
      </c>
      <c r="R35" s="40" t="e">
        <f>VLOOKUP(R33, 'Table SOCSO'!$F3:$H50512, 3, TRUE)</f>
        <v>#N/A</v>
      </c>
      <c r="S35" s="40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</row>
    <row r="36" spans="1:30" ht="15.75" customHeight="1" x14ac:dyDescent="0.15">
      <c r="A36" s="97"/>
      <c r="B36" s="19" t="s">
        <v>190</v>
      </c>
      <c r="C36" s="40"/>
      <c r="D36" s="19"/>
      <c r="E36" s="19"/>
      <c r="F36" s="40">
        <f>VLOOKUP(F33, 'Table EIS'!$F3:$H50512, 3, TRUE)</f>
        <v>2.9</v>
      </c>
      <c r="G36" s="40">
        <f>VLOOKUP(G33, 'Table EIS'!$F3:$H50512, 3, TRUE)</f>
        <v>2.9</v>
      </c>
      <c r="H36" s="40">
        <f>VLOOKUP(H33, 'Table EIS'!$F3:$H50512, 3, TRUE)</f>
        <v>2.9</v>
      </c>
      <c r="I36" s="40">
        <f>VLOOKUP(I33, 'Table EIS'!$F3:$H50512, 3, TRUE)</f>
        <v>2.9</v>
      </c>
      <c r="J36" s="40">
        <f>VLOOKUP(J33, 'Table EIS'!$F3:$H50512, 3, TRUE)</f>
        <v>2.9</v>
      </c>
      <c r="K36" s="40">
        <f>VLOOKUP(K33, 'Table EIS'!$F3:$H50512, 3, TRUE)</f>
        <v>2.9</v>
      </c>
      <c r="L36" s="40" t="e">
        <f>VLOOKUP(L33, 'Table EIS'!$F3:$H50512, 3, TRUE)</f>
        <v>#N/A</v>
      </c>
      <c r="M36" s="40" t="e">
        <f>VLOOKUP(M33, 'Table EIS'!$F3:$H50512, 3, TRUE)</f>
        <v>#N/A</v>
      </c>
      <c r="N36" s="40">
        <f>VLOOKUP(N33, 'Table EIS'!$F3:$H50512, 3, TRUE)</f>
        <v>3.3</v>
      </c>
      <c r="O36" s="40" t="e">
        <f>VLOOKUP(O33, 'Table EIS'!$F3:$H50512, 3, TRUE)</f>
        <v>#N/A</v>
      </c>
      <c r="P36" s="40" t="e">
        <f>VLOOKUP(P33, 'Table EIS'!$F3:$H50512, 3, TRUE)</f>
        <v>#N/A</v>
      </c>
      <c r="Q36" s="40">
        <f>VLOOKUP(Q33, 'Table EIS'!$F3:$H50512, 3, TRUE)</f>
        <v>5.7</v>
      </c>
      <c r="R36" s="40" t="e">
        <f>VLOOKUP(R33, 'Table EIS'!$F3:$H50512, 3, TRUE)</f>
        <v>#N/A</v>
      </c>
      <c r="S36" s="40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</row>
    <row r="37" spans="1:30" ht="15.75" customHeight="1" x14ac:dyDescent="0.15">
      <c r="A37" s="97"/>
      <c r="B37" s="113" t="s">
        <v>191</v>
      </c>
      <c r="C37" s="114"/>
      <c r="D37" s="115"/>
      <c r="E37" s="115"/>
      <c r="F37" s="114">
        <f t="shared" ref="F37:R37" si="11">SUM(F33-F34-F35-F36)</f>
        <v>1324.85</v>
      </c>
      <c r="G37" s="114">
        <f t="shared" si="11"/>
        <v>1324.85</v>
      </c>
      <c r="H37" s="114">
        <f t="shared" si="11"/>
        <v>1324.85</v>
      </c>
      <c r="I37" s="114">
        <f t="shared" si="11"/>
        <v>1324.85</v>
      </c>
      <c r="J37" s="114">
        <f t="shared" si="11"/>
        <v>1324.85</v>
      </c>
      <c r="K37" s="114">
        <f t="shared" si="11"/>
        <v>1324.85</v>
      </c>
      <c r="L37" s="114" t="e">
        <f t="shared" si="11"/>
        <v>#N/A</v>
      </c>
      <c r="M37" s="114" t="e">
        <f t="shared" si="11"/>
        <v>#N/A</v>
      </c>
      <c r="N37" s="114">
        <f t="shared" si="11"/>
        <v>1501.45</v>
      </c>
      <c r="O37" s="114" t="e">
        <f t="shared" si="11"/>
        <v>#N/A</v>
      </c>
      <c r="P37" s="114" t="e">
        <f t="shared" si="11"/>
        <v>#N/A</v>
      </c>
      <c r="Q37" s="114">
        <f t="shared" si="11"/>
        <v>2561.0500000000002</v>
      </c>
      <c r="R37" s="114" t="e">
        <f t="shared" si="11"/>
        <v>#N/A</v>
      </c>
      <c r="S37" s="116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</row>
    <row r="38" spans="1:30" ht="15.75" customHeight="1" x14ac:dyDescent="0.15">
      <c r="B38" s="19" t="s">
        <v>107</v>
      </c>
      <c r="C38" s="19"/>
      <c r="D38" s="19"/>
      <c r="E38" s="19"/>
      <c r="F38" s="40">
        <f>VLOOKUP(F33, 'Table EPF'!$B3:$D50512, 3, TRUE)</f>
        <v>195</v>
      </c>
      <c r="G38" s="40">
        <f>VLOOKUP(G33, 'Table EPF'!$B3:$D50512, 3, TRUE)</f>
        <v>195</v>
      </c>
      <c r="H38" s="40">
        <f>VLOOKUP(H33, 'Table EPF'!$B3:$D50512, 3, TRUE)</f>
        <v>195</v>
      </c>
      <c r="I38" s="40">
        <f>VLOOKUP(I33, 'Table EPF'!$B3:$D50512, 3, TRUE)</f>
        <v>195</v>
      </c>
      <c r="J38" s="40">
        <f>VLOOKUP(J33, 'Table EPF'!$B3:$D50512, 3, TRUE)</f>
        <v>195</v>
      </c>
      <c r="K38" s="40">
        <f>VLOOKUP(K33, 'Table EPF'!$B3:$D50512, 3, TRUE)</f>
        <v>195</v>
      </c>
      <c r="L38" s="19" t="e">
        <f>VLOOKUP(L33, 'Table EPF'!$B3:$D50512, 3, TRUE)</f>
        <v>#N/A</v>
      </c>
      <c r="M38" s="19" t="e">
        <f>VLOOKUP(M33, 'Table EPF'!$B3:$D50512, 3, TRUE)</f>
        <v>#N/A</v>
      </c>
      <c r="N38" s="40">
        <f>VLOOKUP(N33, 'Table EPF'!$B3:$D50512, 3, TRUE)</f>
        <v>221</v>
      </c>
      <c r="O38" s="19" t="e">
        <f>VLOOKUP(O33, 'Table EPF'!$B3:$D50512, 3, TRUE)</f>
        <v>#N/A</v>
      </c>
      <c r="P38" s="19" t="e">
        <f>VLOOKUP(P33, 'Table EPF'!$B3:$D50512, 3, TRUE)</f>
        <v>#N/A</v>
      </c>
      <c r="Q38" s="40">
        <f>VLOOKUP(Q33, 'Table EPF'!$B3:$D50512, 3, TRUE)</f>
        <v>377</v>
      </c>
      <c r="R38" s="19" t="e">
        <f>VLOOKUP(R33, 'Table EPF'!$B3:$D50512, 3, TRUE)</f>
        <v>#N/A</v>
      </c>
      <c r="S38" s="19"/>
    </row>
    <row r="39" spans="1:30" ht="15.75" customHeight="1" x14ac:dyDescent="0.15">
      <c r="B39" s="19" t="s">
        <v>108</v>
      </c>
      <c r="C39" s="19"/>
      <c r="D39" s="19"/>
      <c r="E39" s="19"/>
      <c r="F39" s="40">
        <f>VLOOKUP(F33, 'Table SOCSO'!$B3:$D50512, 3, TRUE)</f>
        <v>25.35</v>
      </c>
      <c r="G39" s="40">
        <f>VLOOKUP(G33, 'Table SOCSO'!$B3:$D50512, 3, TRUE)</f>
        <v>25.35</v>
      </c>
      <c r="H39" s="40">
        <f>VLOOKUP(H33, 'Table SOCSO'!$B3:$D50512, 3, TRUE)</f>
        <v>25.35</v>
      </c>
      <c r="I39" s="40">
        <f>VLOOKUP(I33, 'Table SOCSO'!$B3:$D50512, 3, TRUE)</f>
        <v>25.35</v>
      </c>
      <c r="J39" s="40">
        <f>VLOOKUP(J33, 'Table SOCSO'!$B3:$D50512, 3, TRUE)</f>
        <v>25.35</v>
      </c>
      <c r="K39" s="40">
        <f>VLOOKUP(K33, 'Table SOCSO'!$B3:$D50512, 3, TRUE)</f>
        <v>25.35</v>
      </c>
      <c r="L39" s="19" t="e">
        <f>VLOOKUP(L33, 'Table SOCSO'!$B3:$D50512, 3, TRUE)</f>
        <v>#N/A</v>
      </c>
      <c r="M39" s="19" t="e">
        <f>VLOOKUP(M33, 'Table SOCSO'!$B3:$D50512, 3, TRUE)</f>
        <v>#N/A</v>
      </c>
      <c r="N39" s="40">
        <f>VLOOKUP(N33, 'Table SOCSO'!$B3:$D50512, 3, TRUE)</f>
        <v>28.85</v>
      </c>
      <c r="O39" s="19" t="e">
        <f>VLOOKUP(O33, 'Table SOCSO'!$B3:$D50512, 3, TRUE)</f>
        <v>#N/A</v>
      </c>
      <c r="P39" s="19" t="e">
        <f>VLOOKUP(P33, 'Table SOCSO'!$B3:$D50512, 3, TRUE)</f>
        <v>#N/A</v>
      </c>
      <c r="Q39" s="40">
        <f>VLOOKUP(Q33, 'Table SOCSO'!$B3:$D50512, 3, TRUE)</f>
        <v>49.85</v>
      </c>
      <c r="R39" s="19" t="e">
        <f>VLOOKUP(R33, 'Table SOCSO'!$B3:$D50512, 3, TRUE)</f>
        <v>#N/A</v>
      </c>
      <c r="S39" s="19"/>
    </row>
    <row r="40" spans="1:30" ht="15.75" customHeight="1" x14ac:dyDescent="0.15">
      <c r="B40" s="19" t="s">
        <v>109</v>
      </c>
      <c r="C40" s="19"/>
      <c r="D40" s="19"/>
      <c r="E40" s="19"/>
      <c r="F40" s="40">
        <f>VLOOKUP(F33, 'Table EIS'!$B3:$D50512, 3, TRUE)</f>
        <v>2.9</v>
      </c>
      <c r="G40" s="40">
        <f>VLOOKUP(G33, 'Table EIS'!$B3:$D50512, 3, TRUE)</f>
        <v>2.9</v>
      </c>
      <c r="H40" s="40">
        <f>VLOOKUP(H33, 'Table EIS'!$B3:$D50512, 3, TRUE)</f>
        <v>2.9</v>
      </c>
      <c r="I40" s="40">
        <f>VLOOKUP(I33, 'Table EIS'!$B3:$D50512, 3, TRUE)</f>
        <v>2.9</v>
      </c>
      <c r="J40" s="40">
        <f>VLOOKUP(J33, 'Table EIS'!$B3:$D50512, 3, TRUE)</f>
        <v>2.9</v>
      </c>
      <c r="K40" s="40">
        <f>VLOOKUP(K33, 'Table EIS'!$B3:$D50512, 3, TRUE)</f>
        <v>2.9</v>
      </c>
      <c r="L40" s="19" t="e">
        <f>VLOOKUP(L33, 'Table EIS'!$B3:$D50512, 3, TRUE)</f>
        <v>#N/A</v>
      </c>
      <c r="M40" s="19" t="e">
        <f>VLOOKUP(M33, 'Table EIS'!$B3:$D50512, 3, TRUE)</f>
        <v>#N/A</v>
      </c>
      <c r="N40" s="40">
        <f>VLOOKUP(N33, 'Table EIS'!$B3:$D50512, 3, TRUE)</f>
        <v>3.3</v>
      </c>
      <c r="O40" s="19" t="e">
        <f>VLOOKUP(O33, 'Table EIS'!$B3:$D50512, 3, TRUE)</f>
        <v>#N/A</v>
      </c>
      <c r="P40" s="19" t="e">
        <f>VLOOKUP(P33, 'Table EIS'!$B3:$D50512, 3, TRUE)</f>
        <v>#N/A</v>
      </c>
      <c r="Q40" s="40">
        <f>VLOOKUP(Q33, 'Table EIS'!$B3:$D50512, 3, TRUE)</f>
        <v>5.7</v>
      </c>
      <c r="R40" s="19" t="e">
        <f>VLOOKUP(R33, 'Table EIS'!$B3:$D50512, 3, TRUE)</f>
        <v>#N/A</v>
      </c>
      <c r="S40" s="19"/>
    </row>
    <row r="41" spans="1:30" ht="15.75" customHeight="1" x14ac:dyDescent="0.15">
      <c r="B41" s="19" t="s">
        <v>110</v>
      </c>
      <c r="C41" s="19"/>
      <c r="D41" s="19"/>
      <c r="E41" s="19"/>
      <c r="F41" s="40">
        <f t="shared" ref="F41:R41" si="12">SUM(F38:F40)</f>
        <v>223.25</v>
      </c>
      <c r="G41" s="40">
        <f t="shared" si="12"/>
        <v>223.25</v>
      </c>
      <c r="H41" s="40">
        <f t="shared" si="12"/>
        <v>223.25</v>
      </c>
      <c r="I41" s="40">
        <f t="shared" si="12"/>
        <v>223.25</v>
      </c>
      <c r="J41" s="40">
        <f t="shared" si="12"/>
        <v>223.25</v>
      </c>
      <c r="K41" s="40">
        <f t="shared" si="12"/>
        <v>223.25</v>
      </c>
      <c r="L41" s="19" t="e">
        <f t="shared" si="12"/>
        <v>#N/A</v>
      </c>
      <c r="M41" s="19" t="e">
        <f t="shared" si="12"/>
        <v>#N/A</v>
      </c>
      <c r="N41" s="40">
        <f t="shared" si="12"/>
        <v>253.15</v>
      </c>
      <c r="O41" s="19" t="e">
        <f t="shared" si="12"/>
        <v>#N/A</v>
      </c>
      <c r="P41" s="19" t="e">
        <f t="shared" si="12"/>
        <v>#N/A</v>
      </c>
      <c r="Q41" s="40">
        <f t="shared" si="12"/>
        <v>432.55</v>
      </c>
      <c r="R41" s="19" t="e">
        <f t="shared" si="12"/>
        <v>#N/A</v>
      </c>
      <c r="S41" s="19"/>
    </row>
    <row r="42" spans="1:30" ht="15.75" customHeight="1" x14ac:dyDescent="0.15">
      <c r="B42" s="117" t="s">
        <v>111</v>
      </c>
      <c r="C42" s="118"/>
      <c r="D42" s="118"/>
      <c r="E42" s="118"/>
      <c r="F42" s="119">
        <f t="shared" ref="F42:R42" si="13">SUM(F27+F33+F41)</f>
        <v>5321.3826000000008</v>
      </c>
      <c r="G42" s="119">
        <f t="shared" si="13"/>
        <v>4596.4681</v>
      </c>
      <c r="H42" s="119">
        <f t="shared" si="13"/>
        <v>4001.5806000000002</v>
      </c>
      <c r="I42" s="119">
        <f t="shared" si="13"/>
        <v>1723.25</v>
      </c>
      <c r="J42" s="119">
        <f t="shared" si="13"/>
        <v>1723.25</v>
      </c>
      <c r="K42" s="119">
        <f t="shared" si="13"/>
        <v>1723.25</v>
      </c>
      <c r="L42" s="118" t="e">
        <f t="shared" si="13"/>
        <v>#N/A</v>
      </c>
      <c r="M42" s="118" t="e">
        <f t="shared" si="13"/>
        <v>#N/A</v>
      </c>
      <c r="N42" s="119">
        <f t="shared" si="13"/>
        <v>14705.010599999996</v>
      </c>
      <c r="O42" s="118" t="e">
        <f t="shared" si="13"/>
        <v>#N/A</v>
      </c>
      <c r="P42" s="118" t="e">
        <f t="shared" si="13"/>
        <v>#N/A</v>
      </c>
      <c r="Q42" s="119">
        <f t="shared" si="13"/>
        <v>4957.8602000000001</v>
      </c>
      <c r="R42" s="118" t="e">
        <f t="shared" si="13"/>
        <v>#N/A</v>
      </c>
      <c r="S42" s="120"/>
    </row>
    <row r="43" spans="1:30" ht="15.75" customHeight="1" x14ac:dyDescent="0.15">
      <c r="B43" s="19" t="s">
        <v>107</v>
      </c>
      <c r="C43" s="19"/>
      <c r="D43" s="19"/>
      <c r="E43" s="19"/>
      <c r="F43" s="40">
        <f>VLOOKUP(F42, 'Table EPF'!$B3:$D50512, 3, TRUE)</f>
        <v>648</v>
      </c>
      <c r="G43" s="40">
        <f>VLOOKUP(G42, 'Table EPF'!$B3:$D50512, 3, TRUE)</f>
        <v>598</v>
      </c>
      <c r="H43" s="40">
        <f>VLOOKUP(H42, 'Table EPF'!$B3:$D50512, 3, TRUE)</f>
        <v>523</v>
      </c>
      <c r="I43" s="40">
        <f>VLOOKUP(I42, 'Table EPF'!$B3:$D50512, 3, TRUE)</f>
        <v>227</v>
      </c>
      <c r="J43" s="40">
        <f>VLOOKUP(J42, 'Table EPF'!$B3:$D50512, 3, TRUE)</f>
        <v>227</v>
      </c>
      <c r="K43" s="40">
        <f>VLOOKUP(K42, 'Table EPF'!$B3:$D50512, 3, TRUE)</f>
        <v>227</v>
      </c>
      <c r="L43" s="19" t="e">
        <f>VLOOKUP(L42, 'Table EPF'!$B3:$D50512, 3, TRUE)</f>
        <v>#N/A</v>
      </c>
      <c r="M43" s="19" t="e">
        <f>VLOOKUP(M42, 'Table EPF'!$B3:$D50512, 3, TRUE)</f>
        <v>#N/A</v>
      </c>
      <c r="N43" s="40">
        <f>VLOOKUP(N42, 'Table EPF'!$B3:$D50512, 3, TRUE)</f>
        <v>1776</v>
      </c>
      <c r="O43" s="19" t="e">
        <f>VLOOKUP(O42, 'Table EPF'!$B3:$D50512, 3, TRUE)</f>
        <v>#N/A</v>
      </c>
      <c r="P43" s="19" t="e">
        <f>VLOOKUP(P42, 'Table EPF'!$B3:$D50512, 3, TRUE)</f>
        <v>#N/A</v>
      </c>
      <c r="Q43" s="40">
        <f>VLOOKUP(Q42, 'Table EPF'!$B3:$D50512, 3, TRUE)</f>
        <v>645</v>
      </c>
      <c r="R43" s="19" t="e">
        <f>VLOOKUP(R42, 'Table EPF'!$B3:$D50512, 3, TRUE)</f>
        <v>#N/A</v>
      </c>
      <c r="S43" s="19"/>
    </row>
    <row r="44" spans="1:30" ht="15.75" customHeight="1" x14ac:dyDescent="0.15">
      <c r="B44" s="121"/>
      <c r="C44" s="122"/>
      <c r="D44" s="122"/>
      <c r="E44" s="122"/>
      <c r="F44" s="123">
        <f t="shared" ref="F44:R44" si="14">SUM(F42-F43)</f>
        <v>4673.3826000000008</v>
      </c>
      <c r="G44" s="123">
        <f t="shared" si="14"/>
        <v>3998.4681</v>
      </c>
      <c r="H44" s="123">
        <f t="shared" si="14"/>
        <v>3478.5806000000002</v>
      </c>
      <c r="I44" s="123">
        <f t="shared" si="14"/>
        <v>1496.25</v>
      </c>
      <c r="J44" s="123">
        <f t="shared" si="14"/>
        <v>1496.25</v>
      </c>
      <c r="K44" s="123">
        <f t="shared" si="14"/>
        <v>1496.25</v>
      </c>
      <c r="L44" s="122" t="e">
        <f t="shared" si="14"/>
        <v>#N/A</v>
      </c>
      <c r="M44" s="122" t="e">
        <f t="shared" si="14"/>
        <v>#N/A</v>
      </c>
      <c r="N44" s="123">
        <f t="shared" si="14"/>
        <v>12929.010599999996</v>
      </c>
      <c r="O44" s="122" t="e">
        <f t="shared" si="14"/>
        <v>#N/A</v>
      </c>
      <c r="P44" s="122" t="e">
        <f t="shared" si="14"/>
        <v>#N/A</v>
      </c>
      <c r="Q44" s="123">
        <f t="shared" si="14"/>
        <v>4312.8602000000001</v>
      </c>
      <c r="R44" s="122" t="e">
        <f t="shared" si="14"/>
        <v>#N/A</v>
      </c>
      <c r="S44" s="124"/>
    </row>
    <row r="45" spans="1:30" ht="15.75" customHeight="1" x14ac:dyDescent="0.15">
      <c r="B45" s="19" t="s">
        <v>112</v>
      </c>
      <c r="C45" s="19"/>
      <c r="D45" s="19"/>
      <c r="E45" s="19"/>
      <c r="F45" s="40">
        <f>VLOOKUP(F44, 'Table EPF'!$B3:$D50512, 3, TRUE)</f>
        <v>609</v>
      </c>
      <c r="G45" s="40">
        <f>VLOOKUP(G44, 'Table EPF'!$B3:$D50512, 3, TRUE)</f>
        <v>520</v>
      </c>
      <c r="H45" s="40">
        <f>VLOOKUP(H44, 'Table EPF'!$B3:$D50512, 3, TRUE)</f>
        <v>453</v>
      </c>
      <c r="I45" s="40">
        <f>VLOOKUP(I44, 'Table EPF'!$B3:$D50512, 3, TRUE)</f>
        <v>195</v>
      </c>
      <c r="J45" s="40">
        <f>VLOOKUP(J44, 'Table EPF'!$B3:$D50512, 3, TRUE)</f>
        <v>195</v>
      </c>
      <c r="K45" s="40">
        <f>VLOOKUP(K44, 'Table EPF'!$B3:$D50512, 3, TRUE)</f>
        <v>195</v>
      </c>
      <c r="L45" s="19" t="e">
        <f>VLOOKUP(L44, 'Table EPF'!$B3:$D50512, 3, TRUE)</f>
        <v>#N/A</v>
      </c>
      <c r="M45" s="19" t="e">
        <f>VLOOKUP(M44, 'Table EPF'!$B3:$D50512, 3, TRUE)</f>
        <v>#N/A</v>
      </c>
      <c r="N45" s="40">
        <f>VLOOKUP(N44, 'Table EPF'!$B3:$D50512, 3, TRUE)</f>
        <v>1560</v>
      </c>
      <c r="O45" s="19" t="e">
        <f>VLOOKUP(O44, 'Table EPF'!$B3:$D50512, 3, TRUE)</f>
        <v>#N/A</v>
      </c>
      <c r="P45" s="19" t="e">
        <f>VLOOKUP(P44, 'Table EPF'!$B3:$D50512, 3, TRUE)</f>
        <v>#N/A</v>
      </c>
      <c r="Q45" s="40">
        <f>VLOOKUP(Q44, 'Table EPF'!$B3:$D50512, 3, TRUE)</f>
        <v>562</v>
      </c>
      <c r="R45" s="19" t="e">
        <f>VLOOKUP(R44, 'Table EPF'!$B3:$D50512, 3, TRUE)</f>
        <v>#N/A</v>
      </c>
      <c r="S45" s="19"/>
    </row>
    <row r="46" spans="1:30" ht="15.75" customHeight="1" x14ac:dyDescent="0.15">
      <c r="B46" s="19" t="s">
        <v>113</v>
      </c>
      <c r="C46" s="19"/>
      <c r="D46" s="19"/>
      <c r="E46" s="19"/>
      <c r="F46" s="40">
        <f>VLOOKUP(F44, 'Table SOCSO'!$B3:$D50512, 3, TRUE)</f>
        <v>81.349999999999994</v>
      </c>
      <c r="G46" s="40">
        <f>VLOOKUP(G44, 'Table SOCSO'!$B3:$D50512, 3, TRUE)</f>
        <v>69.150000000000006</v>
      </c>
      <c r="H46" s="40">
        <f>VLOOKUP(H44, 'Table SOCSO'!$B3:$D50512, 3, TRUE)</f>
        <v>60.35</v>
      </c>
      <c r="I46" s="40">
        <f>VLOOKUP(I44, 'Table SOCSO'!$B3:$D50512, 3, TRUE)</f>
        <v>25.35</v>
      </c>
      <c r="J46" s="40">
        <f>VLOOKUP(J44, 'Table SOCSO'!$B3:$D50512, 3, TRUE)</f>
        <v>25.35</v>
      </c>
      <c r="K46" s="40">
        <f>VLOOKUP(K44, 'Table SOCSO'!$B3:$D50512, 3, TRUE)</f>
        <v>25.35</v>
      </c>
      <c r="L46" s="19" t="e">
        <f>VLOOKUP(L44, 'Table SOCSO'!$B3:$D50512, 3, TRUE)</f>
        <v>#N/A</v>
      </c>
      <c r="M46" s="19" t="e">
        <f>VLOOKUP(M44, 'Table SOCSO'!$B3:$D50512, 3, TRUE)</f>
        <v>#N/A</v>
      </c>
      <c r="N46" s="40">
        <f>VLOOKUP(N44, 'Table SOCSO'!$B3:$D50512, 3, TRUE)</f>
        <v>104.15</v>
      </c>
      <c r="O46" s="19" t="e">
        <f>VLOOKUP(O44, 'Table SOCSO'!$B3:$D50512, 3, TRUE)</f>
        <v>#N/A</v>
      </c>
      <c r="P46" s="19" t="e">
        <f>VLOOKUP(P44, 'Table SOCSO'!$B3:$D50512, 3, TRUE)</f>
        <v>#N/A</v>
      </c>
      <c r="Q46" s="40">
        <f>VLOOKUP(Q44, 'Table SOCSO'!$B3:$D50512, 3, TRUE)</f>
        <v>76.150000000000006</v>
      </c>
      <c r="R46" s="19" t="e">
        <f>VLOOKUP(R44, 'Table SOCSO'!$B3:$D50512, 3, TRUE)</f>
        <v>#N/A</v>
      </c>
      <c r="S46" s="19"/>
    </row>
    <row r="47" spans="1:30" ht="15.75" customHeight="1" x14ac:dyDescent="0.15">
      <c r="B47" s="19" t="s">
        <v>114</v>
      </c>
      <c r="C47" s="19"/>
      <c r="D47" s="19"/>
      <c r="E47" s="19"/>
      <c r="F47" s="40">
        <f>VLOOKUP(F44, 'Table EIS'!$B3:$D50512, 3, TRUE)</f>
        <v>9.3000000000000007</v>
      </c>
      <c r="G47" s="40">
        <f>VLOOKUP(G44, 'Table EIS'!$B3:$D50512, 3, TRUE)</f>
        <v>7.9</v>
      </c>
      <c r="H47" s="40">
        <f>VLOOKUP(H44, 'Table EIS'!$B3:$D50512, 3, TRUE)</f>
        <v>6.9</v>
      </c>
      <c r="I47" s="40">
        <f>VLOOKUP(I44, 'Table EIS'!$B3:$D50512, 3, TRUE)</f>
        <v>2.9</v>
      </c>
      <c r="J47" s="40">
        <f>VLOOKUP(J44, 'Table EIS'!$B3:$D50512, 3, TRUE)</f>
        <v>2.9</v>
      </c>
      <c r="K47" s="40">
        <f>VLOOKUP(K44, 'Table EIS'!$B3:$D50512, 3, TRUE)</f>
        <v>2.9</v>
      </c>
      <c r="L47" s="19" t="e">
        <f>VLOOKUP(L44, 'Table EIS'!$B3:$D50512, 3, TRUE)</f>
        <v>#N/A</v>
      </c>
      <c r="M47" s="19" t="e">
        <f>VLOOKUP(M44, 'Table EIS'!$B3:$D50512, 3, TRUE)</f>
        <v>#N/A</v>
      </c>
      <c r="N47" s="40">
        <f>VLOOKUP(N44, 'Table EIS'!$B3:$D50512, 3, TRUE)</f>
        <v>11.9</v>
      </c>
      <c r="O47" s="19" t="e">
        <f>VLOOKUP(O44, 'Table EIS'!$B3:$D50512, 3, TRUE)</f>
        <v>#N/A</v>
      </c>
      <c r="P47" s="19" t="e">
        <f>VLOOKUP(P44, 'Table EIS'!$B3:$D50512, 3, TRUE)</f>
        <v>#N/A</v>
      </c>
      <c r="Q47" s="40">
        <f>VLOOKUP(Q44, 'Table EIS'!$B3:$D50512, 3, TRUE)</f>
        <v>8.6999999999999993</v>
      </c>
      <c r="R47" s="19" t="e">
        <f>VLOOKUP(R44, 'Table EIS'!$B3:$D50512, 3, TRUE)</f>
        <v>#N/A</v>
      </c>
      <c r="S47" s="19"/>
    </row>
    <row r="48" spans="1:30" ht="15.75" customHeight="1" x14ac:dyDescent="0.15">
      <c r="B48" s="19"/>
      <c r="C48" s="19"/>
      <c r="D48" s="19"/>
      <c r="E48" s="19"/>
      <c r="F48" s="40">
        <f t="shared" ref="F48:R48" si="15">SUM(F44:F47)</f>
        <v>5373.0326000000014</v>
      </c>
      <c r="G48" s="40">
        <f t="shared" si="15"/>
        <v>4595.5180999999993</v>
      </c>
      <c r="H48" s="40">
        <f t="shared" si="15"/>
        <v>3998.8306000000002</v>
      </c>
      <c r="I48" s="40">
        <f t="shared" si="15"/>
        <v>1719.5</v>
      </c>
      <c r="J48" s="40">
        <f t="shared" si="15"/>
        <v>1719.5</v>
      </c>
      <c r="K48" s="40">
        <f t="shared" si="15"/>
        <v>1719.5</v>
      </c>
      <c r="L48" s="19" t="e">
        <f t="shared" si="15"/>
        <v>#N/A</v>
      </c>
      <c r="M48" s="19" t="e">
        <f t="shared" si="15"/>
        <v>#N/A</v>
      </c>
      <c r="N48" s="40">
        <f t="shared" si="15"/>
        <v>14605.060599999995</v>
      </c>
      <c r="O48" s="19" t="e">
        <f t="shared" si="15"/>
        <v>#N/A</v>
      </c>
      <c r="P48" s="19" t="e">
        <f t="shared" si="15"/>
        <v>#N/A</v>
      </c>
      <c r="Q48" s="40">
        <f t="shared" si="15"/>
        <v>4959.7101999999995</v>
      </c>
      <c r="R48" s="19" t="e">
        <f t="shared" si="15"/>
        <v>#N/A</v>
      </c>
      <c r="S48" s="19"/>
    </row>
    <row r="49" spans="1:30" ht="15.75" customHeight="1" x14ac:dyDescent="0.15">
      <c r="B49" s="19"/>
      <c r="C49" s="19"/>
      <c r="D49" s="19"/>
      <c r="E49" s="19"/>
      <c r="F49" s="40">
        <f t="shared" ref="F49:R49" si="16">SUM(F42-F48)</f>
        <v>-51.650000000000546</v>
      </c>
      <c r="G49" s="40">
        <f t="shared" si="16"/>
        <v>0.9500000000007276</v>
      </c>
      <c r="H49" s="40">
        <f t="shared" si="16"/>
        <v>2.75</v>
      </c>
      <c r="I49" s="40">
        <f t="shared" si="16"/>
        <v>3.75</v>
      </c>
      <c r="J49" s="40">
        <f t="shared" si="16"/>
        <v>3.75</v>
      </c>
      <c r="K49" s="40">
        <f t="shared" si="16"/>
        <v>3.75</v>
      </c>
      <c r="L49" s="19" t="e">
        <f t="shared" si="16"/>
        <v>#N/A</v>
      </c>
      <c r="M49" s="19" t="e">
        <f t="shared" si="16"/>
        <v>#N/A</v>
      </c>
      <c r="N49" s="40">
        <f t="shared" si="16"/>
        <v>99.950000000000728</v>
      </c>
      <c r="O49" s="19" t="e">
        <f t="shared" si="16"/>
        <v>#N/A</v>
      </c>
      <c r="P49" s="19" t="e">
        <f t="shared" si="16"/>
        <v>#N/A</v>
      </c>
      <c r="Q49" s="40">
        <f t="shared" si="16"/>
        <v>-1.8499999999994543</v>
      </c>
      <c r="R49" s="19" t="e">
        <f t="shared" si="16"/>
        <v>#N/A</v>
      </c>
      <c r="S49" s="19"/>
    </row>
    <row r="50" spans="1:30" ht="15.75" customHeight="1" x14ac:dyDescent="0.15">
      <c r="A50" s="97"/>
      <c r="B50" s="121"/>
      <c r="C50" s="123"/>
      <c r="D50" s="122"/>
      <c r="E50" s="122"/>
      <c r="F50" s="123">
        <f t="shared" ref="F50:R50" si="17">SUM(F44+F49)</f>
        <v>4621.7326000000003</v>
      </c>
      <c r="G50" s="123">
        <f t="shared" si="17"/>
        <v>3999.4181000000008</v>
      </c>
      <c r="H50" s="123">
        <f t="shared" si="17"/>
        <v>3481.3306000000002</v>
      </c>
      <c r="I50" s="123">
        <f t="shared" si="17"/>
        <v>1500</v>
      </c>
      <c r="J50" s="123">
        <f t="shared" si="17"/>
        <v>1500</v>
      </c>
      <c r="K50" s="123">
        <f t="shared" si="17"/>
        <v>1500</v>
      </c>
      <c r="L50" s="123" t="e">
        <f t="shared" si="17"/>
        <v>#N/A</v>
      </c>
      <c r="M50" s="123" t="e">
        <f t="shared" si="17"/>
        <v>#N/A</v>
      </c>
      <c r="N50" s="123">
        <f t="shared" si="17"/>
        <v>13028.960599999997</v>
      </c>
      <c r="O50" s="123" t="e">
        <f t="shared" si="17"/>
        <v>#N/A</v>
      </c>
      <c r="P50" s="123" t="e">
        <f t="shared" si="17"/>
        <v>#N/A</v>
      </c>
      <c r="Q50" s="123">
        <f t="shared" si="17"/>
        <v>4311.0102000000006</v>
      </c>
      <c r="R50" s="123" t="e">
        <f t="shared" si="17"/>
        <v>#N/A</v>
      </c>
      <c r="S50" s="124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</row>
    <row r="51" spans="1:30" ht="15.75" customHeight="1" x14ac:dyDescent="0.15">
      <c r="A51" s="97"/>
      <c r="B51" s="19" t="s">
        <v>112</v>
      </c>
      <c r="C51" s="40"/>
      <c r="D51" s="19"/>
      <c r="E51" s="19"/>
      <c r="F51" s="40">
        <f>VLOOKUP(F50, 'Table EPF'!$B3:$D50512, 3, TRUE)</f>
        <v>604</v>
      </c>
      <c r="G51" s="40">
        <f>VLOOKUP(G50, 'Table EPF'!$B3:$D50512, 3, TRUE)</f>
        <v>520</v>
      </c>
      <c r="H51" s="40">
        <f>VLOOKUP(H50, 'Table EPF'!$B3:$D50512, 3, TRUE)</f>
        <v>455</v>
      </c>
      <c r="I51" s="40">
        <f>VLOOKUP(I50, 'Table EPF'!$B3:$D50512, 3, TRUE)</f>
        <v>195</v>
      </c>
      <c r="J51" s="40">
        <f>VLOOKUP(J50, 'Table EPF'!$B3:$D50512, 3, TRUE)</f>
        <v>195</v>
      </c>
      <c r="K51" s="40">
        <f>VLOOKUP(K50, 'Table EPF'!$B3:$D50512, 3, TRUE)</f>
        <v>195</v>
      </c>
      <c r="L51" s="19" t="e">
        <f>VLOOKUP(L50, 'Table EPF'!$B3:$D50512, 3, TRUE)</f>
        <v>#N/A</v>
      </c>
      <c r="M51" s="19" t="e">
        <f>VLOOKUP(M50, 'Table EPF'!$B3:$D50512, 3, TRUE)</f>
        <v>#N/A</v>
      </c>
      <c r="N51" s="40">
        <f>VLOOKUP(N50, 'Table EPF'!$B3:$D50512, 3, TRUE)</f>
        <v>1572</v>
      </c>
      <c r="O51" s="19" t="e">
        <f>VLOOKUP(O50, 'Table EPF'!$B3:$D50512, 3, TRUE)</f>
        <v>#N/A</v>
      </c>
      <c r="P51" s="19" t="e">
        <f>VLOOKUP(P50, 'Table EPF'!$B3:$D50512, 3, TRUE)</f>
        <v>#N/A</v>
      </c>
      <c r="Q51" s="40">
        <f>VLOOKUP(Q50, 'Table EPF'!$B3:$D50512, 3, TRUE)</f>
        <v>562</v>
      </c>
      <c r="R51" s="19" t="e">
        <f>VLOOKUP(R50, 'Table EPF'!$B3:$D50512, 3, TRUE)</f>
        <v>#N/A</v>
      </c>
      <c r="S51" s="19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</row>
    <row r="52" spans="1:30" ht="15.75" customHeight="1" x14ac:dyDescent="0.15">
      <c r="A52" s="97"/>
      <c r="B52" s="19" t="s">
        <v>113</v>
      </c>
      <c r="C52" s="40"/>
      <c r="D52" s="19"/>
      <c r="E52" s="19"/>
      <c r="F52" s="40">
        <f>VLOOKUP(F50, 'Table SOCSO'!$B3:$D50512, 3, TRUE)</f>
        <v>81.349999999999994</v>
      </c>
      <c r="G52" s="40">
        <f>VLOOKUP(G50, 'Table SOCSO'!$B3:$D50512, 3, TRUE)</f>
        <v>69.150000000000006</v>
      </c>
      <c r="H52" s="40">
        <f>VLOOKUP(H50, 'Table SOCSO'!$B3:$D50512, 3, TRUE)</f>
        <v>60.35</v>
      </c>
      <c r="I52" s="40">
        <f>VLOOKUP(I50, 'Table SOCSO'!$B3:$D50512, 3, TRUE)</f>
        <v>25.35</v>
      </c>
      <c r="J52" s="40">
        <f>VLOOKUP(J50, 'Table SOCSO'!$B3:$D50512, 3, TRUE)</f>
        <v>25.35</v>
      </c>
      <c r="K52" s="40">
        <f>VLOOKUP(K50, 'Table SOCSO'!$B3:$D50512, 3, TRUE)</f>
        <v>25.35</v>
      </c>
      <c r="L52" s="19" t="e">
        <f>VLOOKUP(L50, 'Table SOCSO'!$B3:$D50512, 3, TRUE)</f>
        <v>#N/A</v>
      </c>
      <c r="M52" s="19" t="e">
        <f>VLOOKUP(M50, 'Table SOCSO'!$B3:$D50512, 3, TRUE)</f>
        <v>#N/A</v>
      </c>
      <c r="N52" s="40">
        <f>VLOOKUP(N50, 'Table SOCSO'!$B3:$D50512, 3, TRUE)</f>
        <v>104.15</v>
      </c>
      <c r="O52" s="19" t="e">
        <f>VLOOKUP(O50, 'Table SOCSO'!$B3:$D50512, 3, TRUE)</f>
        <v>#N/A</v>
      </c>
      <c r="P52" s="19" t="e">
        <f>VLOOKUP(P50, 'Table SOCSO'!$B3:$D50512, 3, TRUE)</f>
        <v>#N/A</v>
      </c>
      <c r="Q52" s="40">
        <f>VLOOKUP(Q50, 'Table SOCSO'!$B3:$D50512, 3, TRUE)</f>
        <v>76.150000000000006</v>
      </c>
      <c r="R52" s="19" t="e">
        <f>VLOOKUP(R50, 'Table SOCSO'!$B3:$D50512, 3, TRUE)</f>
        <v>#N/A</v>
      </c>
      <c r="S52" s="19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</row>
    <row r="53" spans="1:30" ht="15.75" customHeight="1" x14ac:dyDescent="0.15">
      <c r="A53" s="97"/>
      <c r="B53" s="19" t="s">
        <v>114</v>
      </c>
      <c r="C53" s="40"/>
      <c r="D53" s="19"/>
      <c r="E53" s="19"/>
      <c r="F53" s="40">
        <f>VLOOKUP(F50, 'Table EIS'!$B3:$D50512, 3, TRUE)</f>
        <v>9.3000000000000007</v>
      </c>
      <c r="G53" s="40">
        <f>VLOOKUP(G50, 'Table EIS'!$B3:$D50512, 3, TRUE)</f>
        <v>7.9</v>
      </c>
      <c r="H53" s="40">
        <f>VLOOKUP(H50, 'Table EIS'!$B3:$D50512, 3, TRUE)</f>
        <v>6.9</v>
      </c>
      <c r="I53" s="40">
        <f>VLOOKUP(I50, 'Table EIS'!$B3:$D50512, 3, TRUE)</f>
        <v>2.9</v>
      </c>
      <c r="J53" s="40">
        <f>VLOOKUP(J50, 'Table EIS'!$B3:$D50512, 3, TRUE)</f>
        <v>2.9</v>
      </c>
      <c r="K53" s="40">
        <f>VLOOKUP(K50, 'Table EIS'!$B3:$D50512, 3, TRUE)</f>
        <v>2.9</v>
      </c>
      <c r="L53" s="19" t="e">
        <f>VLOOKUP(L50, 'Table EIS'!$B3:$D50512, 3, TRUE)</f>
        <v>#N/A</v>
      </c>
      <c r="M53" s="19" t="e">
        <f>VLOOKUP(M50, 'Table EIS'!$B3:$D50512, 3, TRUE)</f>
        <v>#N/A</v>
      </c>
      <c r="N53" s="40">
        <f>VLOOKUP(N50, 'Table EIS'!$B3:$D50512, 3, TRUE)</f>
        <v>11.9</v>
      </c>
      <c r="O53" s="19" t="e">
        <f>VLOOKUP(O50, 'Table EIS'!$B3:$D50512, 3, TRUE)</f>
        <v>#N/A</v>
      </c>
      <c r="P53" s="19" t="e">
        <f>VLOOKUP(P50, 'Table EIS'!$B3:$D50512, 3, TRUE)</f>
        <v>#N/A</v>
      </c>
      <c r="Q53" s="40">
        <f>VLOOKUP(Q50, 'Table EIS'!$B3:$D50512, 3, TRUE)</f>
        <v>8.6999999999999993</v>
      </c>
      <c r="R53" s="19" t="e">
        <f>VLOOKUP(R50, 'Table EIS'!$B3:$D50512, 3, TRUE)</f>
        <v>#N/A</v>
      </c>
      <c r="S53" s="19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</row>
    <row r="54" spans="1:30" ht="15.75" customHeight="1" x14ac:dyDescent="0.15">
      <c r="A54" s="97"/>
      <c r="B54" s="19"/>
      <c r="C54" s="40"/>
      <c r="D54" s="19"/>
      <c r="E54" s="19"/>
      <c r="F54" s="40">
        <f t="shared" ref="F54:R54" si="18">SUM(F50:F53)</f>
        <v>5316.3826000000008</v>
      </c>
      <c r="G54" s="40">
        <f t="shared" si="18"/>
        <v>4596.4681</v>
      </c>
      <c r="H54" s="40">
        <f t="shared" si="18"/>
        <v>4003.5806000000002</v>
      </c>
      <c r="I54" s="40">
        <f t="shared" si="18"/>
        <v>1723.25</v>
      </c>
      <c r="J54" s="40">
        <f t="shared" si="18"/>
        <v>1723.25</v>
      </c>
      <c r="K54" s="40">
        <f t="shared" si="18"/>
        <v>1723.25</v>
      </c>
      <c r="L54" s="40" t="e">
        <f t="shared" si="18"/>
        <v>#N/A</v>
      </c>
      <c r="M54" s="40" t="e">
        <f t="shared" si="18"/>
        <v>#N/A</v>
      </c>
      <c r="N54" s="40">
        <f t="shared" si="18"/>
        <v>14717.010599999996</v>
      </c>
      <c r="O54" s="40" t="e">
        <f t="shared" si="18"/>
        <v>#N/A</v>
      </c>
      <c r="P54" s="40" t="e">
        <f t="shared" si="18"/>
        <v>#N/A</v>
      </c>
      <c r="Q54" s="40">
        <f t="shared" si="18"/>
        <v>4957.8602000000001</v>
      </c>
      <c r="R54" s="40" t="e">
        <f t="shared" si="18"/>
        <v>#N/A</v>
      </c>
      <c r="S54" s="19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</row>
    <row r="55" spans="1:30" ht="15.75" customHeight="1" x14ac:dyDescent="0.15">
      <c r="A55" s="97"/>
      <c r="B55" s="19"/>
      <c r="C55" s="96"/>
      <c r="D55" s="19"/>
      <c r="E55" s="19"/>
      <c r="F55" s="40">
        <f t="shared" ref="F55:R55" si="19">SUM(F42-F54)</f>
        <v>5</v>
      </c>
      <c r="G55" s="40">
        <f t="shared" si="19"/>
        <v>0</v>
      </c>
      <c r="H55" s="40">
        <f t="shared" si="19"/>
        <v>-2</v>
      </c>
      <c r="I55" s="40">
        <f t="shared" si="19"/>
        <v>0</v>
      </c>
      <c r="J55" s="40">
        <f t="shared" si="19"/>
        <v>0</v>
      </c>
      <c r="K55" s="40">
        <f t="shared" si="19"/>
        <v>0</v>
      </c>
      <c r="L55" s="40" t="e">
        <f t="shared" si="19"/>
        <v>#N/A</v>
      </c>
      <c r="M55" s="40" t="e">
        <f t="shared" si="19"/>
        <v>#N/A</v>
      </c>
      <c r="N55" s="40">
        <f t="shared" si="19"/>
        <v>-12</v>
      </c>
      <c r="O55" s="40" t="e">
        <f t="shared" si="19"/>
        <v>#N/A</v>
      </c>
      <c r="P55" s="40" t="e">
        <f t="shared" si="19"/>
        <v>#N/A</v>
      </c>
      <c r="Q55" s="40">
        <f t="shared" si="19"/>
        <v>0</v>
      </c>
      <c r="R55" s="40" t="e">
        <f t="shared" si="19"/>
        <v>#N/A</v>
      </c>
      <c r="S55" s="19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</row>
    <row r="56" spans="1:30" ht="15.75" customHeight="1" x14ac:dyDescent="0.15">
      <c r="A56" s="97"/>
      <c r="B56" s="125"/>
      <c r="C56" s="126"/>
      <c r="D56" s="127"/>
      <c r="E56" s="127"/>
      <c r="F56" s="128">
        <f t="shared" ref="F56:R56" si="20">SUM(F50+F55)</f>
        <v>4626.7326000000003</v>
      </c>
      <c r="G56" s="128">
        <f t="shared" si="20"/>
        <v>3999.4181000000008</v>
      </c>
      <c r="H56" s="128">
        <f t="shared" si="20"/>
        <v>3479.3306000000002</v>
      </c>
      <c r="I56" s="128">
        <f t="shared" si="20"/>
        <v>1500</v>
      </c>
      <c r="J56" s="128">
        <f t="shared" si="20"/>
        <v>1500</v>
      </c>
      <c r="K56" s="128">
        <f t="shared" si="20"/>
        <v>1500</v>
      </c>
      <c r="L56" s="128" t="e">
        <f t="shared" si="20"/>
        <v>#N/A</v>
      </c>
      <c r="M56" s="128" t="e">
        <f t="shared" si="20"/>
        <v>#N/A</v>
      </c>
      <c r="N56" s="128">
        <f t="shared" si="20"/>
        <v>13016.960599999997</v>
      </c>
      <c r="O56" s="128" t="e">
        <f t="shared" si="20"/>
        <v>#N/A</v>
      </c>
      <c r="P56" s="128" t="e">
        <f t="shared" si="20"/>
        <v>#N/A</v>
      </c>
      <c r="Q56" s="128">
        <f t="shared" si="20"/>
        <v>4311.0102000000006</v>
      </c>
      <c r="R56" s="128" t="e">
        <f t="shared" si="20"/>
        <v>#N/A</v>
      </c>
      <c r="S56" s="129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</row>
    <row r="57" spans="1:30" ht="15.75" customHeight="1" x14ac:dyDescent="0.15">
      <c r="A57" s="97"/>
      <c r="B57" s="19" t="s">
        <v>112</v>
      </c>
      <c r="C57" s="96"/>
      <c r="D57" s="19"/>
      <c r="E57" s="19"/>
      <c r="F57" s="40">
        <f>VLOOKUP(F56, 'Table EPF'!$B3:$D50512, 3, TRUE)</f>
        <v>604</v>
      </c>
      <c r="G57" s="40">
        <f>VLOOKUP(G56, 'Table EPF'!$B3:$D50512, 3, TRUE)</f>
        <v>520</v>
      </c>
      <c r="H57" s="40">
        <f>VLOOKUP(H56, 'Table EPF'!$B3:$D50512, 3, TRUE)</f>
        <v>453</v>
      </c>
      <c r="I57" s="40">
        <f>VLOOKUP(I56, 'Table EPF'!$B3:$D50512, 3, TRUE)</f>
        <v>195</v>
      </c>
      <c r="J57" s="40">
        <f>VLOOKUP(J56, 'Table EPF'!$B3:$D50512, 3, TRUE)</f>
        <v>195</v>
      </c>
      <c r="K57" s="40">
        <f>VLOOKUP(K56, 'Table EPF'!$B3:$D50512, 3, TRUE)</f>
        <v>195</v>
      </c>
      <c r="L57" s="19" t="e">
        <f>VLOOKUP(L56, 'Table EPF'!$B3:$D50512, 3, TRUE)</f>
        <v>#N/A</v>
      </c>
      <c r="M57" s="19" t="e">
        <f>VLOOKUP(M56, 'Table EPF'!$B3:$D50512, 3, TRUE)</f>
        <v>#N/A</v>
      </c>
      <c r="N57" s="40">
        <f>VLOOKUP(N56, 'Table EPF'!$B3:$D50512, 3, TRUE)</f>
        <v>1572</v>
      </c>
      <c r="O57" s="19" t="e">
        <f>VLOOKUP(O56, 'Table EPF'!$B3:$D50512, 3, TRUE)</f>
        <v>#N/A</v>
      </c>
      <c r="P57" s="19" t="e">
        <f>VLOOKUP(P56, 'Table EPF'!$B3:$D50512, 3, TRUE)</f>
        <v>#N/A</v>
      </c>
      <c r="Q57" s="40">
        <f>VLOOKUP(Q56, 'Table EPF'!$B3:$D50512, 3, TRUE)</f>
        <v>562</v>
      </c>
      <c r="R57" s="19" t="e">
        <f>VLOOKUP(R56, 'Table EPF'!$B3:$D50512, 3, TRUE)</f>
        <v>#N/A</v>
      </c>
      <c r="S57" s="19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</row>
    <row r="58" spans="1:30" ht="15.75" customHeight="1" x14ac:dyDescent="0.15">
      <c r="A58" s="97"/>
      <c r="B58" s="19" t="s">
        <v>113</v>
      </c>
      <c r="C58" s="96"/>
      <c r="D58" s="19"/>
      <c r="E58" s="19"/>
      <c r="F58" s="40">
        <f>VLOOKUP(F56, 'Table SOCSO'!$B3:$D50512, 3, TRUE)</f>
        <v>81.349999999999994</v>
      </c>
      <c r="G58" s="40">
        <f>VLOOKUP(G56, 'Table SOCSO'!$B3:$D50512, 3, TRUE)</f>
        <v>69.150000000000006</v>
      </c>
      <c r="H58" s="40">
        <f>VLOOKUP(H56, 'Table SOCSO'!$B3:$D50512, 3, TRUE)</f>
        <v>60.35</v>
      </c>
      <c r="I58" s="40">
        <f>VLOOKUP(I56, 'Table SOCSO'!$B3:$D50512, 3, TRUE)</f>
        <v>25.35</v>
      </c>
      <c r="J58" s="40">
        <f>VLOOKUP(J56, 'Table SOCSO'!$B3:$D50512, 3, TRUE)</f>
        <v>25.35</v>
      </c>
      <c r="K58" s="40">
        <f>VLOOKUP(K56, 'Table SOCSO'!$B3:$D50512, 3, TRUE)</f>
        <v>25.35</v>
      </c>
      <c r="L58" s="19" t="e">
        <f>VLOOKUP(L56, 'Table SOCSO'!$B3:$D50512, 3, TRUE)</f>
        <v>#N/A</v>
      </c>
      <c r="M58" s="19" t="e">
        <f>VLOOKUP(M56, 'Table SOCSO'!$B3:$D50512, 3, TRUE)</f>
        <v>#N/A</v>
      </c>
      <c r="N58" s="40">
        <f>VLOOKUP(N56, 'Table SOCSO'!$B3:$D50512, 3, TRUE)</f>
        <v>104.15</v>
      </c>
      <c r="O58" s="19" t="e">
        <f>VLOOKUP(O56, 'Table SOCSO'!$B3:$D50512, 3, TRUE)</f>
        <v>#N/A</v>
      </c>
      <c r="P58" s="19" t="e">
        <f>VLOOKUP(P56, 'Table SOCSO'!$B3:$D50512, 3, TRUE)</f>
        <v>#N/A</v>
      </c>
      <c r="Q58" s="40">
        <f>VLOOKUP(Q56, 'Table SOCSO'!$B3:$D50512, 3, TRUE)</f>
        <v>76.150000000000006</v>
      </c>
      <c r="R58" s="19" t="e">
        <f>VLOOKUP(R56, 'Table SOCSO'!$B3:$D50512, 3, TRUE)</f>
        <v>#N/A</v>
      </c>
      <c r="S58" s="19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</row>
    <row r="59" spans="1:30" ht="15.75" customHeight="1" x14ac:dyDescent="0.15">
      <c r="A59" s="97"/>
      <c r="B59" s="19" t="s">
        <v>114</v>
      </c>
      <c r="C59" s="40"/>
      <c r="D59" s="19"/>
      <c r="E59" s="19"/>
      <c r="F59" s="40">
        <f>VLOOKUP(F56, 'Table EIS'!$B3:$D50512, 3, TRUE)</f>
        <v>9.3000000000000007</v>
      </c>
      <c r="G59" s="40">
        <f>VLOOKUP(G56, 'Table EIS'!$B3:$D50512, 3, TRUE)</f>
        <v>7.9</v>
      </c>
      <c r="H59" s="40">
        <f>VLOOKUP(H56, 'Table EIS'!$B3:$D50512, 3, TRUE)</f>
        <v>6.9</v>
      </c>
      <c r="I59" s="40">
        <f>VLOOKUP(I56, 'Table EIS'!$B3:$D50512, 3, TRUE)</f>
        <v>2.9</v>
      </c>
      <c r="J59" s="40">
        <f>VLOOKUP(J56, 'Table EIS'!$B3:$D50512, 3, TRUE)</f>
        <v>2.9</v>
      </c>
      <c r="K59" s="40">
        <f>VLOOKUP(K56, 'Table EIS'!$B3:$D50512, 3, TRUE)</f>
        <v>2.9</v>
      </c>
      <c r="L59" s="19" t="e">
        <f>VLOOKUP(L56, 'Table EIS'!$B3:$D50512, 3, TRUE)</f>
        <v>#N/A</v>
      </c>
      <c r="M59" s="19" t="e">
        <f>VLOOKUP(M56, 'Table EIS'!$B3:$D50512, 3, TRUE)</f>
        <v>#N/A</v>
      </c>
      <c r="N59" s="40">
        <f>VLOOKUP(N56, 'Table EIS'!$B3:$D50512, 3, TRUE)</f>
        <v>11.9</v>
      </c>
      <c r="O59" s="19" t="e">
        <f>VLOOKUP(O56, 'Table EIS'!$B3:$D50512, 3, TRUE)</f>
        <v>#N/A</v>
      </c>
      <c r="P59" s="19" t="e">
        <f>VLOOKUP(P56, 'Table EIS'!$B3:$D50512, 3, TRUE)</f>
        <v>#N/A</v>
      </c>
      <c r="Q59" s="40">
        <f>VLOOKUP(Q56, 'Table EIS'!$B3:$D50512, 3, TRUE)</f>
        <v>8.6999999999999993</v>
      </c>
      <c r="R59" s="19" t="e">
        <f>VLOOKUP(R56, 'Table EIS'!$B3:$D50512, 3, TRUE)</f>
        <v>#N/A</v>
      </c>
      <c r="S59" s="19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</row>
    <row r="60" spans="1:30" ht="15.75" customHeight="1" x14ac:dyDescent="0.15">
      <c r="A60" s="97"/>
      <c r="B60" s="130"/>
      <c r="C60" s="131"/>
      <c r="D60" s="132"/>
      <c r="E60" s="132"/>
      <c r="F60" s="133">
        <f t="shared" ref="F60:R60" si="21">SUM(F56:F59)</f>
        <v>5321.3826000000008</v>
      </c>
      <c r="G60" s="133">
        <f t="shared" si="21"/>
        <v>4596.4681</v>
      </c>
      <c r="H60" s="133">
        <f t="shared" si="21"/>
        <v>3999.5806000000002</v>
      </c>
      <c r="I60" s="133">
        <f t="shared" si="21"/>
        <v>1723.25</v>
      </c>
      <c r="J60" s="133">
        <f t="shared" si="21"/>
        <v>1723.25</v>
      </c>
      <c r="K60" s="133">
        <f t="shared" si="21"/>
        <v>1723.25</v>
      </c>
      <c r="L60" s="133" t="e">
        <f t="shared" si="21"/>
        <v>#N/A</v>
      </c>
      <c r="M60" s="133" t="e">
        <f t="shared" si="21"/>
        <v>#N/A</v>
      </c>
      <c r="N60" s="133">
        <f t="shared" si="21"/>
        <v>14705.010599999996</v>
      </c>
      <c r="O60" s="133" t="e">
        <f t="shared" si="21"/>
        <v>#N/A</v>
      </c>
      <c r="P60" s="133" t="e">
        <f t="shared" si="21"/>
        <v>#N/A</v>
      </c>
      <c r="Q60" s="133">
        <f t="shared" si="21"/>
        <v>4957.8602000000001</v>
      </c>
      <c r="R60" s="133" t="e">
        <f t="shared" si="21"/>
        <v>#N/A</v>
      </c>
      <c r="S60" s="134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</row>
    <row r="61" spans="1:30" ht="15.75" customHeight="1" x14ac:dyDescent="0.15">
      <c r="A61" s="97"/>
      <c r="B61" s="19"/>
      <c r="C61" s="96"/>
      <c r="F61" s="40"/>
      <c r="G61" s="40"/>
      <c r="H61" s="40"/>
      <c r="I61" s="40"/>
      <c r="J61" s="40"/>
      <c r="K61" s="40"/>
      <c r="L61" s="40"/>
      <c r="N61" s="40"/>
      <c r="O61" s="40"/>
      <c r="Q61" s="40"/>
      <c r="R61" s="40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</row>
    <row r="62" spans="1:30" ht="15.75" customHeight="1" x14ac:dyDescent="0.15">
      <c r="A62" s="97"/>
      <c r="B62" s="135" t="s">
        <v>115</v>
      </c>
      <c r="C62" s="136"/>
      <c r="D62" s="137"/>
      <c r="E62" s="137"/>
      <c r="F62" s="138">
        <f t="shared" ref="F62:R62" si="22">SUM(F33)</f>
        <v>1500</v>
      </c>
      <c r="G62" s="138">
        <f t="shared" si="22"/>
        <v>1500</v>
      </c>
      <c r="H62" s="138">
        <f t="shared" si="22"/>
        <v>1500</v>
      </c>
      <c r="I62" s="138">
        <f t="shared" si="22"/>
        <v>1500</v>
      </c>
      <c r="J62" s="138">
        <f t="shared" si="22"/>
        <v>1500</v>
      </c>
      <c r="K62" s="138">
        <f t="shared" si="22"/>
        <v>1500</v>
      </c>
      <c r="L62" s="138">
        <f t="shared" si="22"/>
        <v>0</v>
      </c>
      <c r="M62" s="138">
        <f t="shared" si="22"/>
        <v>0</v>
      </c>
      <c r="N62" s="138">
        <f t="shared" si="22"/>
        <v>1700</v>
      </c>
      <c r="O62" s="138">
        <f t="shared" si="22"/>
        <v>0</v>
      </c>
      <c r="P62" s="138">
        <f t="shared" si="22"/>
        <v>0</v>
      </c>
      <c r="Q62" s="138">
        <f t="shared" si="22"/>
        <v>2900</v>
      </c>
      <c r="R62" s="138">
        <f t="shared" si="22"/>
        <v>0</v>
      </c>
      <c r="S62" s="139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</row>
    <row r="63" spans="1:30" ht="15.75" customHeight="1" x14ac:dyDescent="0.15">
      <c r="A63" s="97"/>
      <c r="B63" s="140" t="s">
        <v>116</v>
      </c>
      <c r="C63" s="141"/>
      <c r="D63" s="141"/>
      <c r="E63" s="141"/>
      <c r="F63" s="142">
        <f t="shared" ref="F63:R63" si="23">SUM(F56-F33)</f>
        <v>3126.7326000000003</v>
      </c>
      <c r="G63" s="142">
        <f t="shared" si="23"/>
        <v>2499.4181000000008</v>
      </c>
      <c r="H63" s="142">
        <f t="shared" si="23"/>
        <v>1979.3306000000002</v>
      </c>
      <c r="I63" s="142">
        <f t="shared" si="23"/>
        <v>0</v>
      </c>
      <c r="J63" s="142">
        <f t="shared" si="23"/>
        <v>0</v>
      </c>
      <c r="K63" s="142">
        <f t="shared" si="23"/>
        <v>0</v>
      </c>
      <c r="L63" s="142" t="e">
        <f t="shared" si="23"/>
        <v>#N/A</v>
      </c>
      <c r="M63" s="142" t="e">
        <f t="shared" si="23"/>
        <v>#N/A</v>
      </c>
      <c r="N63" s="142">
        <f t="shared" si="23"/>
        <v>11316.960599999997</v>
      </c>
      <c r="O63" s="142" t="e">
        <f t="shared" si="23"/>
        <v>#N/A</v>
      </c>
      <c r="P63" s="142" t="e">
        <f t="shared" si="23"/>
        <v>#N/A</v>
      </c>
      <c r="Q63" s="142">
        <f t="shared" si="23"/>
        <v>1411.0102000000006</v>
      </c>
      <c r="R63" s="142" t="e">
        <f t="shared" si="23"/>
        <v>#N/A</v>
      </c>
      <c r="S63" s="143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</row>
    <row r="64" spans="1:30" ht="15.75" customHeight="1" x14ac:dyDescent="0.15">
      <c r="A64" s="97"/>
      <c r="C64" s="40"/>
      <c r="D64" s="97"/>
      <c r="E64" s="97"/>
      <c r="F64" s="98"/>
      <c r="G64" s="98"/>
      <c r="H64" s="98"/>
      <c r="I64" s="98"/>
      <c r="J64" s="98"/>
      <c r="K64" s="98"/>
      <c r="L64" s="98"/>
      <c r="M64" s="97"/>
      <c r="N64" s="98"/>
      <c r="O64" s="98"/>
      <c r="P64" s="97"/>
      <c r="Q64" s="98"/>
      <c r="R64" s="98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</row>
    <row r="65" spans="1:30" ht="15.75" customHeight="1" x14ac:dyDescent="0.15">
      <c r="A65" s="97"/>
      <c r="B65" s="19"/>
      <c r="C65" s="40"/>
      <c r="D65" s="97"/>
      <c r="E65" s="97"/>
      <c r="F65" s="98"/>
      <c r="G65" s="98"/>
      <c r="H65" s="98"/>
      <c r="I65" s="98"/>
      <c r="J65" s="98"/>
      <c r="K65" s="98"/>
      <c r="L65" s="98"/>
      <c r="M65" s="97"/>
      <c r="N65" s="98"/>
      <c r="O65" s="98"/>
      <c r="P65" s="97"/>
      <c r="Q65" s="98"/>
      <c r="R65" s="98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</row>
    <row r="66" spans="1:30" ht="15.75" customHeight="1" x14ac:dyDescent="0.15">
      <c r="A66" s="97"/>
      <c r="B66" s="19"/>
      <c r="C66" s="96"/>
      <c r="D66" s="97"/>
      <c r="E66" s="97"/>
      <c r="F66" s="98"/>
      <c r="G66" s="98"/>
      <c r="H66" s="98"/>
      <c r="I66" s="98"/>
      <c r="J66" s="98"/>
      <c r="K66" s="98"/>
      <c r="L66" s="98"/>
      <c r="M66" s="97"/>
      <c r="N66" s="98"/>
      <c r="O66" s="98"/>
      <c r="P66" s="97"/>
      <c r="Q66" s="98"/>
      <c r="R66" s="98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</row>
    <row r="67" spans="1:30" ht="15.75" customHeight="1" x14ac:dyDescent="0.15">
      <c r="A67" s="97"/>
      <c r="B67" s="19"/>
      <c r="C67" s="40"/>
      <c r="D67" s="97"/>
      <c r="E67" s="97"/>
      <c r="F67" s="98"/>
      <c r="G67" s="98"/>
      <c r="H67" s="98"/>
      <c r="I67" s="98"/>
      <c r="J67" s="98"/>
      <c r="K67" s="98"/>
      <c r="L67" s="98"/>
      <c r="M67" s="97"/>
      <c r="N67" s="98"/>
      <c r="O67" s="98"/>
      <c r="P67" s="97"/>
      <c r="Q67" s="98"/>
      <c r="R67" s="98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</row>
    <row r="68" spans="1:30" ht="15.75" customHeight="1" x14ac:dyDescent="0.15">
      <c r="A68" s="97"/>
      <c r="C68" s="96"/>
      <c r="D68" s="97"/>
      <c r="E68" s="97"/>
      <c r="F68" s="98"/>
      <c r="G68" s="98"/>
      <c r="H68" s="98"/>
      <c r="I68" s="98"/>
      <c r="J68" s="98"/>
      <c r="K68" s="98"/>
      <c r="L68" s="98"/>
      <c r="M68" s="97"/>
      <c r="N68" s="98"/>
      <c r="O68" s="98"/>
      <c r="P68" s="97"/>
      <c r="Q68" s="98"/>
      <c r="R68" s="98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</row>
    <row r="69" spans="1:30" ht="15.75" customHeight="1" x14ac:dyDescent="0.15">
      <c r="A69" s="97"/>
      <c r="B69" s="97"/>
      <c r="C69" s="98"/>
      <c r="D69" s="97"/>
      <c r="E69" s="97"/>
      <c r="F69" s="98"/>
      <c r="G69" s="98"/>
      <c r="H69" s="98"/>
      <c r="I69" s="98"/>
      <c r="J69" s="98"/>
      <c r="K69" s="98"/>
      <c r="L69" s="98"/>
      <c r="M69" s="97"/>
      <c r="N69" s="98"/>
      <c r="O69" s="98"/>
      <c r="P69" s="97"/>
      <c r="Q69" s="98"/>
      <c r="R69" s="98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</row>
    <row r="70" spans="1:30" ht="15.75" customHeight="1" x14ac:dyDescent="0.15">
      <c r="A70" s="97"/>
      <c r="B70" s="97" t="s">
        <v>42</v>
      </c>
      <c r="C70" s="189">
        <f>SUM(Q8:R8)</f>
        <v>362531.04</v>
      </c>
      <c r="D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</row>
    <row r="71" spans="1:30" ht="15.75" customHeight="1" x14ac:dyDescent="0.15">
      <c r="A71" s="97"/>
      <c r="B71" s="97"/>
      <c r="C71" s="98"/>
      <c r="D71" s="97"/>
      <c r="E71" s="97"/>
      <c r="F71" s="98"/>
      <c r="G71" s="98"/>
      <c r="H71" s="98"/>
      <c r="I71" s="98"/>
      <c r="J71" s="98"/>
      <c r="K71" s="98"/>
      <c r="L71" s="98"/>
      <c r="M71" s="97"/>
      <c r="N71" s="98"/>
      <c r="O71" s="98"/>
      <c r="P71" s="97"/>
      <c r="Q71" s="98"/>
      <c r="R71" s="98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</row>
    <row r="72" spans="1:30" ht="15.75" customHeight="1" x14ac:dyDescent="0.15">
      <c r="A72" s="97"/>
      <c r="B72" s="97" t="s">
        <v>121</v>
      </c>
      <c r="C72" s="190">
        <v>93196.45</v>
      </c>
      <c r="D72" s="97"/>
      <c r="E72" s="97"/>
      <c r="F72" s="98"/>
      <c r="G72" s="98"/>
      <c r="H72" s="98"/>
      <c r="I72" s="98"/>
      <c r="J72" s="98"/>
      <c r="K72" s="98"/>
      <c r="L72" s="98"/>
      <c r="M72" s="97"/>
      <c r="N72" s="98"/>
      <c r="O72" s="98"/>
      <c r="P72" s="97"/>
      <c r="Q72" s="98"/>
      <c r="R72" s="98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</row>
    <row r="73" spans="1:30" ht="15.75" customHeight="1" x14ac:dyDescent="0.15">
      <c r="A73" s="97"/>
      <c r="B73" s="97" t="s">
        <v>67</v>
      </c>
      <c r="C73" s="191">
        <f>SUM(C70/4)</f>
        <v>90632.76</v>
      </c>
      <c r="D73" s="97"/>
      <c r="E73" s="97"/>
      <c r="F73" s="98"/>
      <c r="G73" s="98"/>
      <c r="H73" s="98"/>
      <c r="I73" s="98"/>
      <c r="J73" s="98"/>
      <c r="K73" s="98"/>
      <c r="L73" s="98"/>
      <c r="M73" s="97"/>
      <c r="N73" s="98"/>
      <c r="O73" s="98"/>
      <c r="P73" s="97"/>
      <c r="Q73" s="98"/>
      <c r="R73" s="98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</row>
    <row r="74" spans="1:30" ht="15.75" customHeight="1" x14ac:dyDescent="0.15">
      <c r="A74" s="97"/>
      <c r="B74" s="97" t="s">
        <v>122</v>
      </c>
      <c r="C74" s="191"/>
      <c r="D74" s="97"/>
      <c r="E74" s="97"/>
      <c r="F74" s="98"/>
      <c r="G74" s="98"/>
      <c r="H74" s="98"/>
      <c r="I74" s="98"/>
      <c r="J74" s="98"/>
      <c r="K74" s="98"/>
      <c r="L74" s="98"/>
      <c r="M74" s="97"/>
      <c r="N74" s="98"/>
      <c r="O74" s="98"/>
      <c r="P74" s="97"/>
      <c r="Q74" s="98"/>
      <c r="R74" s="98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</row>
    <row r="75" spans="1:30" ht="15.75" customHeight="1" x14ac:dyDescent="0.15">
      <c r="A75" s="97"/>
      <c r="B75" s="97" t="s">
        <v>123</v>
      </c>
      <c r="C75" s="192">
        <f>SUM(C70*0.5%)</f>
        <v>1812.6551999999999</v>
      </c>
      <c r="D75" s="97"/>
      <c r="E75" s="97"/>
      <c r="F75" s="98"/>
      <c r="G75" s="98"/>
      <c r="H75" s="98"/>
      <c r="I75" s="98"/>
      <c r="J75" s="98"/>
      <c r="K75" s="98"/>
      <c r="L75" s="98"/>
      <c r="M75" s="97"/>
      <c r="N75" s="98"/>
      <c r="O75" s="98"/>
      <c r="P75" s="97"/>
      <c r="Q75" s="98"/>
      <c r="R75" s="98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</row>
    <row r="76" spans="1:30" ht="15.75" customHeight="1" x14ac:dyDescent="0.15">
      <c r="A76" s="97"/>
      <c r="B76" s="97"/>
      <c r="C76" s="193">
        <f>SUM(C72:C75)</f>
        <v>185641.8652</v>
      </c>
      <c r="D76" s="97"/>
      <c r="E76" s="97"/>
      <c r="F76" s="98"/>
      <c r="G76" s="98"/>
      <c r="H76" s="98"/>
      <c r="I76" s="98"/>
      <c r="J76" s="98"/>
      <c r="K76" s="98"/>
      <c r="L76" s="98"/>
      <c r="M76" s="97"/>
      <c r="N76" s="98"/>
      <c r="O76" s="98"/>
      <c r="P76" s="97"/>
      <c r="Q76" s="98"/>
      <c r="R76" s="98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</row>
    <row r="77" spans="1:30" ht="15.75" customHeight="1" x14ac:dyDescent="0.15">
      <c r="A77" s="97"/>
      <c r="B77" s="97" t="s">
        <v>181</v>
      </c>
      <c r="C77" s="98">
        <f>SUM(C70-C76)</f>
        <v>176889.17479999998</v>
      </c>
      <c r="D77" s="97"/>
      <c r="E77" s="97"/>
      <c r="F77" s="98"/>
      <c r="G77" s="98"/>
      <c r="H77" s="98"/>
      <c r="I77" s="98"/>
      <c r="J77" s="98"/>
      <c r="K77" s="98"/>
      <c r="L77" s="98"/>
      <c r="M77" s="97"/>
      <c r="N77" s="98"/>
      <c r="O77" s="98"/>
      <c r="P77" s="97"/>
      <c r="Q77" s="98"/>
      <c r="R77" s="98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</row>
    <row r="78" spans="1:30" ht="15.75" customHeight="1" x14ac:dyDescent="0.15">
      <c r="A78" s="97"/>
      <c r="B78" s="97"/>
      <c r="C78" s="98"/>
      <c r="D78" s="97"/>
      <c r="E78" s="97"/>
      <c r="F78" s="98"/>
      <c r="G78" s="98"/>
      <c r="H78" s="98"/>
      <c r="I78" s="98"/>
      <c r="J78" s="98"/>
      <c r="K78" s="98"/>
      <c r="L78" s="98"/>
      <c r="M78" s="97"/>
      <c r="N78" s="98"/>
      <c r="O78" s="98"/>
      <c r="P78" s="97"/>
      <c r="Q78" s="98"/>
      <c r="R78" s="98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</row>
    <row r="79" spans="1:30" ht="15.75" customHeight="1" x14ac:dyDescent="0.15">
      <c r="A79" s="97"/>
      <c r="B79" s="97" t="s">
        <v>126</v>
      </c>
      <c r="C79" s="98">
        <f>SUM(F33:R33)</f>
        <v>13600</v>
      </c>
      <c r="D79" s="97"/>
      <c r="E79" s="97"/>
      <c r="F79" s="98"/>
      <c r="G79" s="98"/>
      <c r="H79" s="98"/>
      <c r="I79" s="98"/>
      <c r="J79" s="98"/>
      <c r="K79" s="98"/>
      <c r="L79" s="98"/>
      <c r="M79" s="97"/>
      <c r="N79" s="98"/>
      <c r="O79" s="98"/>
      <c r="P79" s="97"/>
      <c r="Q79" s="98"/>
      <c r="R79" s="98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</row>
    <row r="80" spans="1:30" ht="15.75" customHeight="1" x14ac:dyDescent="0.15">
      <c r="A80" s="97"/>
      <c r="B80" s="97" t="s">
        <v>127</v>
      </c>
      <c r="C80" s="98">
        <f>SUM(F41,G41,H41,I41,J41,K41,N41,Q41)</f>
        <v>2025.2</v>
      </c>
      <c r="D80" s="97"/>
      <c r="E80" s="97"/>
      <c r="F80" s="98"/>
      <c r="G80" s="98"/>
      <c r="H80" s="98"/>
      <c r="I80" s="98"/>
      <c r="J80" s="98"/>
      <c r="K80" s="98"/>
      <c r="L80" s="98"/>
      <c r="M80" s="97"/>
      <c r="N80" s="98"/>
      <c r="O80" s="98"/>
      <c r="P80" s="97"/>
      <c r="Q80" s="98"/>
      <c r="R80" s="98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</row>
    <row r="81" spans="1:30" ht="13" x14ac:dyDescent="0.15">
      <c r="A81" s="97"/>
      <c r="B81" s="97" t="s">
        <v>128</v>
      </c>
      <c r="C81" s="98">
        <f>SUM(F27:R27)</f>
        <v>23126.852099999996</v>
      </c>
      <c r="D81" s="97"/>
      <c r="E81" s="97"/>
      <c r="F81" s="98"/>
      <c r="G81" s="98"/>
      <c r="H81" s="98"/>
      <c r="I81" s="98"/>
      <c r="J81" s="98"/>
      <c r="K81" s="98"/>
      <c r="L81" s="98"/>
      <c r="M81" s="97"/>
      <c r="N81" s="98"/>
      <c r="O81" s="98"/>
      <c r="P81" s="97"/>
      <c r="Q81" s="98"/>
      <c r="R81" s="98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</row>
    <row r="82" spans="1:30" ht="13" x14ac:dyDescent="0.15">
      <c r="A82" s="97"/>
      <c r="B82" s="97"/>
      <c r="C82" s="98"/>
      <c r="D82" s="97"/>
      <c r="E82" s="97"/>
      <c r="F82" s="98"/>
      <c r="G82" s="98"/>
      <c r="H82" s="98"/>
      <c r="I82" s="98"/>
      <c r="J82" s="98"/>
      <c r="K82" s="98"/>
      <c r="L82" s="98"/>
      <c r="M82" s="97"/>
      <c r="N82" s="98"/>
      <c r="O82" s="98"/>
      <c r="P82" s="97"/>
      <c r="Q82" s="98"/>
      <c r="R82" s="98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</row>
    <row r="83" spans="1:30" ht="13" x14ac:dyDescent="0.15">
      <c r="A83" s="97"/>
      <c r="B83" s="97" t="s">
        <v>129</v>
      </c>
      <c r="C83" s="194">
        <f>SUM(C77-C79-C80-C81)</f>
        <v>138137.12269999998</v>
      </c>
      <c r="D83" s="97"/>
      <c r="E83" s="97"/>
      <c r="F83" s="98"/>
      <c r="G83" s="98"/>
      <c r="H83" s="98"/>
      <c r="I83" s="98"/>
      <c r="J83" s="98"/>
      <c r="K83" s="98"/>
      <c r="L83" s="98"/>
      <c r="M83" s="97"/>
      <c r="N83" s="98"/>
      <c r="O83" s="98"/>
      <c r="P83" s="97"/>
      <c r="Q83" s="98"/>
      <c r="R83" s="98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</row>
    <row r="84" spans="1:30" ht="13" x14ac:dyDescent="0.15">
      <c r="A84" s="97"/>
      <c r="B84" s="97"/>
      <c r="C84" s="98"/>
      <c r="D84" s="97"/>
      <c r="E84" s="97"/>
      <c r="F84" s="98"/>
      <c r="G84" s="98"/>
      <c r="H84" s="98"/>
      <c r="I84" s="98"/>
      <c r="J84" s="98"/>
      <c r="K84" s="98"/>
      <c r="L84" s="98"/>
      <c r="M84" s="97"/>
      <c r="N84" s="98"/>
      <c r="O84" s="98"/>
      <c r="P84" s="97"/>
      <c r="Q84" s="98"/>
      <c r="R84" s="98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</row>
    <row r="85" spans="1:30" ht="13" x14ac:dyDescent="0.15">
      <c r="A85" s="97"/>
      <c r="B85" s="97"/>
      <c r="C85" s="98"/>
      <c r="D85" s="97"/>
      <c r="E85" s="97"/>
      <c r="F85" s="98"/>
      <c r="G85" s="98"/>
      <c r="H85" s="98"/>
      <c r="I85" s="98"/>
      <c r="J85" s="98"/>
      <c r="K85" s="98"/>
      <c r="L85" s="98"/>
      <c r="M85" s="97"/>
      <c r="N85" s="98"/>
      <c r="O85" s="98"/>
      <c r="P85" s="97"/>
      <c r="Q85" s="98"/>
      <c r="R85" s="98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</row>
    <row r="86" spans="1:30" ht="13" x14ac:dyDescent="0.15">
      <c r="A86" s="97"/>
      <c r="B86" s="97"/>
      <c r="C86" s="98"/>
      <c r="D86" s="97"/>
      <c r="E86" s="97"/>
      <c r="F86" s="98"/>
      <c r="G86" s="98"/>
      <c r="H86" s="98"/>
      <c r="I86" s="98"/>
      <c r="J86" s="98"/>
      <c r="K86" s="98"/>
      <c r="L86" s="98"/>
      <c r="M86" s="97"/>
      <c r="N86" s="98"/>
      <c r="O86" s="98"/>
      <c r="P86" s="97"/>
      <c r="Q86" s="98"/>
      <c r="R86" s="98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</row>
    <row r="87" spans="1:30" ht="13" x14ac:dyDescent="0.15">
      <c r="A87" s="97"/>
      <c r="B87" s="97"/>
      <c r="C87" s="98"/>
      <c r="D87" s="97"/>
      <c r="E87" s="97"/>
      <c r="F87" s="98"/>
      <c r="G87" s="98"/>
      <c r="H87" s="98"/>
      <c r="I87" s="98"/>
      <c r="J87" s="98"/>
      <c r="K87" s="98"/>
      <c r="L87" s="98"/>
      <c r="M87" s="97"/>
      <c r="N87" s="98"/>
      <c r="O87" s="98"/>
      <c r="P87" s="97"/>
      <c r="Q87" s="98"/>
      <c r="R87" s="98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</row>
    <row r="88" spans="1:30" ht="13" x14ac:dyDescent="0.15">
      <c r="A88" s="97"/>
      <c r="B88" s="97"/>
      <c r="C88" s="98"/>
      <c r="D88" s="97"/>
      <c r="E88" s="97"/>
      <c r="F88" s="98"/>
      <c r="G88" s="98"/>
      <c r="H88" s="98"/>
      <c r="I88" s="98"/>
      <c r="J88" s="98"/>
      <c r="K88" s="98"/>
      <c r="L88" s="98"/>
      <c r="M88" s="97"/>
      <c r="N88" s="98"/>
      <c r="O88" s="98"/>
      <c r="P88" s="97"/>
      <c r="Q88" s="98"/>
      <c r="R88" s="98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</row>
    <row r="89" spans="1:30" ht="13" x14ac:dyDescent="0.15">
      <c r="A89" s="97"/>
      <c r="B89" s="97"/>
      <c r="C89" s="98"/>
      <c r="D89" s="97"/>
      <c r="E89" s="97"/>
      <c r="F89" s="98"/>
      <c r="G89" s="98"/>
      <c r="H89" s="98"/>
      <c r="I89" s="98"/>
      <c r="J89" s="98"/>
      <c r="K89" s="98"/>
      <c r="L89" s="98"/>
      <c r="M89" s="97"/>
      <c r="N89" s="98"/>
      <c r="O89" s="98"/>
      <c r="P89" s="97"/>
      <c r="Q89" s="98"/>
      <c r="R89" s="98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</row>
    <row r="90" spans="1:30" ht="13" x14ac:dyDescent="0.15">
      <c r="A90" s="97"/>
      <c r="B90" s="97"/>
      <c r="C90" s="98"/>
      <c r="D90" s="97"/>
      <c r="E90" s="97"/>
      <c r="F90" s="98"/>
      <c r="G90" s="98"/>
      <c r="H90" s="98"/>
      <c r="I90" s="98"/>
      <c r="J90" s="98"/>
      <c r="K90" s="98"/>
      <c r="L90" s="98"/>
      <c r="M90" s="97"/>
      <c r="N90" s="98"/>
      <c r="O90" s="98"/>
      <c r="P90" s="97"/>
      <c r="Q90" s="98"/>
      <c r="R90" s="98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</row>
    <row r="91" spans="1:30" ht="13" x14ac:dyDescent="0.15">
      <c r="A91" s="97"/>
      <c r="B91" s="97"/>
      <c r="C91" s="98"/>
      <c r="D91" s="97"/>
      <c r="E91" s="97"/>
      <c r="F91" s="98"/>
      <c r="G91" s="98"/>
      <c r="H91" s="98"/>
      <c r="I91" s="98"/>
      <c r="J91" s="98"/>
      <c r="K91" s="98"/>
      <c r="L91" s="98"/>
      <c r="M91" s="97"/>
      <c r="N91" s="98"/>
      <c r="O91" s="98"/>
      <c r="P91" s="97"/>
      <c r="Q91" s="98"/>
      <c r="R91" s="98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</row>
    <row r="92" spans="1:30" ht="13" x14ac:dyDescent="0.15">
      <c r="A92" s="97"/>
      <c r="B92" s="97"/>
      <c r="C92" s="98"/>
      <c r="D92" s="97"/>
      <c r="E92" s="97"/>
      <c r="F92" s="98"/>
      <c r="G92" s="98"/>
      <c r="H92" s="98"/>
      <c r="I92" s="98"/>
      <c r="J92" s="98"/>
      <c r="K92" s="98"/>
      <c r="L92" s="98"/>
      <c r="M92" s="97"/>
      <c r="N92" s="98"/>
      <c r="O92" s="98"/>
      <c r="P92" s="97"/>
      <c r="Q92" s="98"/>
      <c r="R92" s="98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</row>
    <row r="93" spans="1:30" ht="13" x14ac:dyDescent="0.15">
      <c r="A93" s="97"/>
      <c r="B93" s="97"/>
      <c r="C93" s="98"/>
      <c r="D93" s="97"/>
      <c r="E93" s="97"/>
      <c r="F93" s="98"/>
      <c r="G93" s="98"/>
      <c r="H93" s="98"/>
      <c r="I93" s="98"/>
      <c r="J93" s="98"/>
      <c r="K93" s="98"/>
      <c r="L93" s="98"/>
      <c r="M93" s="97"/>
      <c r="N93" s="98"/>
      <c r="O93" s="98"/>
      <c r="P93" s="97"/>
      <c r="Q93" s="98"/>
      <c r="R93" s="98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</row>
    <row r="94" spans="1:30" ht="13" x14ac:dyDescent="0.15">
      <c r="A94" s="97"/>
      <c r="B94" s="97"/>
      <c r="C94" s="98"/>
      <c r="D94" s="97"/>
      <c r="E94" s="97"/>
      <c r="F94" s="98"/>
      <c r="G94" s="98"/>
      <c r="H94" s="98"/>
      <c r="I94" s="98"/>
      <c r="J94" s="98"/>
      <c r="K94" s="98"/>
      <c r="L94" s="98"/>
      <c r="M94" s="97"/>
      <c r="N94" s="98"/>
      <c r="O94" s="98"/>
      <c r="P94" s="97"/>
      <c r="Q94" s="98"/>
      <c r="R94" s="98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</row>
    <row r="95" spans="1:30" ht="13" x14ac:dyDescent="0.15">
      <c r="A95" s="97"/>
      <c r="B95" s="97"/>
      <c r="C95" s="98"/>
      <c r="D95" s="97"/>
      <c r="E95" s="97"/>
      <c r="F95" s="98"/>
      <c r="G95" s="98"/>
      <c r="H95" s="98"/>
      <c r="I95" s="98"/>
      <c r="J95" s="98"/>
      <c r="K95" s="98"/>
      <c r="L95" s="98"/>
      <c r="M95" s="97"/>
      <c r="N95" s="98"/>
      <c r="O95" s="98"/>
      <c r="P95" s="97"/>
      <c r="Q95" s="98"/>
      <c r="R95" s="98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</row>
    <row r="96" spans="1:30" ht="13" x14ac:dyDescent="0.15">
      <c r="A96" s="97"/>
      <c r="B96" s="97"/>
      <c r="C96" s="98"/>
      <c r="D96" s="97"/>
      <c r="E96" s="97"/>
      <c r="F96" s="98"/>
      <c r="G96" s="98"/>
      <c r="H96" s="98"/>
      <c r="I96" s="98"/>
      <c r="J96" s="98"/>
      <c r="K96" s="98"/>
      <c r="L96" s="98"/>
      <c r="M96" s="97"/>
      <c r="N96" s="98"/>
      <c r="O96" s="98"/>
      <c r="P96" s="97"/>
      <c r="Q96" s="98"/>
      <c r="R96" s="98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</row>
    <row r="97" spans="1:30" ht="13" x14ac:dyDescent="0.15">
      <c r="A97" s="97"/>
      <c r="B97" s="97"/>
      <c r="C97" s="98"/>
      <c r="D97" s="97"/>
      <c r="E97" s="97"/>
      <c r="F97" s="98"/>
      <c r="G97" s="98"/>
      <c r="H97" s="98"/>
      <c r="I97" s="98"/>
      <c r="J97" s="98"/>
      <c r="K97" s="98"/>
      <c r="L97" s="98"/>
      <c r="M97" s="97"/>
      <c r="N97" s="98"/>
      <c r="O97" s="98"/>
      <c r="P97" s="97"/>
      <c r="Q97" s="98"/>
      <c r="R97" s="98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</row>
    <row r="98" spans="1:30" ht="13" x14ac:dyDescent="0.15">
      <c r="A98" s="97"/>
      <c r="B98" s="97"/>
      <c r="C98" s="98"/>
      <c r="D98" s="97"/>
      <c r="E98" s="97"/>
      <c r="F98" s="98"/>
      <c r="G98" s="98"/>
      <c r="H98" s="98"/>
      <c r="I98" s="98"/>
      <c r="J98" s="98"/>
      <c r="K98" s="98"/>
      <c r="L98" s="98"/>
      <c r="M98" s="97"/>
      <c r="N98" s="98"/>
      <c r="O98" s="98"/>
      <c r="P98" s="97"/>
      <c r="Q98" s="98"/>
      <c r="R98" s="98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</row>
    <row r="99" spans="1:30" ht="13" x14ac:dyDescent="0.15">
      <c r="A99" s="97"/>
      <c r="B99" s="97"/>
      <c r="C99" s="98"/>
      <c r="D99" s="97"/>
      <c r="E99" s="97"/>
      <c r="F99" s="98"/>
      <c r="G99" s="98"/>
      <c r="H99" s="98"/>
      <c r="I99" s="98"/>
      <c r="J99" s="98"/>
      <c r="K99" s="98"/>
      <c r="L99" s="98"/>
      <c r="M99" s="97"/>
      <c r="N99" s="98"/>
      <c r="O99" s="98"/>
      <c r="P99" s="97"/>
      <c r="Q99" s="98"/>
      <c r="R99" s="98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</row>
    <row r="100" spans="1:30" ht="13" x14ac:dyDescent="0.15">
      <c r="A100" s="97"/>
      <c r="B100" s="97"/>
      <c r="C100" s="98"/>
      <c r="D100" s="97"/>
      <c r="E100" s="97"/>
      <c r="F100" s="98"/>
      <c r="G100" s="98"/>
      <c r="H100" s="98"/>
      <c r="I100" s="98"/>
      <c r="J100" s="98"/>
      <c r="K100" s="98"/>
      <c r="L100" s="98"/>
      <c r="M100" s="97"/>
      <c r="N100" s="98"/>
      <c r="O100" s="98"/>
      <c r="P100" s="97"/>
      <c r="Q100" s="98"/>
      <c r="R100" s="98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</row>
    <row r="101" spans="1:30" ht="13" x14ac:dyDescent="0.15">
      <c r="A101" s="97"/>
      <c r="B101" s="97"/>
      <c r="C101" s="98"/>
      <c r="D101" s="97"/>
      <c r="E101" s="97"/>
      <c r="F101" s="98"/>
      <c r="G101" s="98"/>
      <c r="H101" s="98"/>
      <c r="I101" s="98"/>
      <c r="J101" s="98"/>
      <c r="K101" s="98"/>
      <c r="L101" s="98"/>
      <c r="M101" s="97"/>
      <c r="N101" s="98"/>
      <c r="O101" s="98"/>
      <c r="P101" s="97"/>
      <c r="Q101" s="98"/>
      <c r="R101" s="98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</row>
    <row r="102" spans="1:30" ht="13" x14ac:dyDescent="0.15">
      <c r="A102" s="97"/>
      <c r="B102" s="97"/>
      <c r="C102" s="98"/>
      <c r="D102" s="97"/>
      <c r="E102" s="97"/>
      <c r="F102" s="98"/>
      <c r="G102" s="98"/>
      <c r="H102" s="98"/>
      <c r="I102" s="98"/>
      <c r="J102" s="98"/>
      <c r="K102" s="98"/>
      <c r="L102" s="98"/>
      <c r="M102" s="97"/>
      <c r="N102" s="98"/>
      <c r="O102" s="98"/>
      <c r="P102" s="97"/>
      <c r="Q102" s="98"/>
      <c r="R102" s="98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</row>
    <row r="103" spans="1:30" ht="13" x14ac:dyDescent="0.15">
      <c r="A103" s="97"/>
      <c r="B103" s="97"/>
      <c r="C103" s="98"/>
      <c r="D103" s="97"/>
      <c r="E103" s="97"/>
      <c r="F103" s="98"/>
      <c r="G103" s="98"/>
      <c r="H103" s="98"/>
      <c r="I103" s="98"/>
      <c r="J103" s="98"/>
      <c r="K103" s="98"/>
      <c r="L103" s="98"/>
      <c r="M103" s="97"/>
      <c r="N103" s="98"/>
      <c r="O103" s="98"/>
      <c r="P103" s="97"/>
      <c r="Q103" s="98"/>
      <c r="R103" s="98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</row>
    <row r="104" spans="1:30" ht="13" x14ac:dyDescent="0.15">
      <c r="A104" s="97"/>
      <c r="B104" s="97"/>
      <c r="C104" s="98"/>
      <c r="D104" s="97"/>
      <c r="E104" s="97"/>
      <c r="F104" s="98"/>
      <c r="G104" s="98"/>
      <c r="H104" s="98"/>
      <c r="I104" s="98"/>
      <c r="J104" s="98"/>
      <c r="K104" s="98"/>
      <c r="L104" s="98"/>
      <c r="M104" s="97"/>
      <c r="N104" s="98"/>
      <c r="O104" s="98"/>
      <c r="P104" s="97"/>
      <c r="Q104" s="98"/>
      <c r="R104" s="98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</row>
    <row r="105" spans="1:30" ht="13" x14ac:dyDescent="0.15">
      <c r="A105" s="97"/>
      <c r="B105" s="97"/>
      <c r="C105" s="98"/>
      <c r="D105" s="97"/>
      <c r="E105" s="97"/>
      <c r="F105" s="98"/>
      <c r="G105" s="98"/>
      <c r="H105" s="98"/>
      <c r="I105" s="98"/>
      <c r="J105" s="98"/>
      <c r="K105" s="98"/>
      <c r="L105" s="98"/>
      <c r="M105" s="97"/>
      <c r="N105" s="98"/>
      <c r="O105" s="98"/>
      <c r="P105" s="97"/>
      <c r="Q105" s="98"/>
      <c r="R105" s="98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</row>
    <row r="106" spans="1:30" ht="13" x14ac:dyDescent="0.15">
      <c r="A106" s="97"/>
      <c r="B106" s="97"/>
      <c r="C106" s="98"/>
      <c r="D106" s="97"/>
      <c r="E106" s="97"/>
      <c r="F106" s="98"/>
      <c r="G106" s="98"/>
      <c r="H106" s="98"/>
      <c r="I106" s="98"/>
      <c r="J106" s="98"/>
      <c r="K106" s="98"/>
      <c r="L106" s="98"/>
      <c r="M106" s="97"/>
      <c r="N106" s="98"/>
      <c r="O106" s="98"/>
      <c r="P106" s="97"/>
      <c r="Q106" s="98"/>
      <c r="R106" s="98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</row>
    <row r="107" spans="1:30" ht="13" x14ac:dyDescent="0.15">
      <c r="A107" s="97"/>
      <c r="B107" s="97"/>
      <c r="C107" s="98"/>
      <c r="D107" s="97"/>
      <c r="E107" s="97"/>
      <c r="F107" s="98"/>
      <c r="G107" s="98"/>
      <c r="H107" s="98"/>
      <c r="I107" s="98"/>
      <c r="J107" s="98"/>
      <c r="K107" s="98"/>
      <c r="L107" s="98"/>
      <c r="M107" s="97"/>
      <c r="N107" s="98"/>
      <c r="O107" s="98"/>
      <c r="P107" s="97"/>
      <c r="Q107" s="98"/>
      <c r="R107" s="98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</row>
    <row r="108" spans="1:30" ht="13" x14ac:dyDescent="0.15">
      <c r="A108" s="97"/>
      <c r="B108" s="97"/>
      <c r="C108" s="98"/>
      <c r="D108" s="97"/>
      <c r="E108" s="97"/>
      <c r="F108" s="98"/>
      <c r="G108" s="98"/>
      <c r="H108" s="98"/>
      <c r="I108" s="98"/>
      <c r="J108" s="98"/>
      <c r="K108" s="98"/>
      <c r="L108" s="98"/>
      <c r="M108" s="97"/>
      <c r="N108" s="98"/>
      <c r="O108" s="98"/>
      <c r="P108" s="97"/>
      <c r="Q108" s="98"/>
      <c r="R108" s="98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</row>
    <row r="109" spans="1:30" ht="13" x14ac:dyDescent="0.15">
      <c r="A109" s="97"/>
      <c r="B109" s="97"/>
      <c r="C109" s="98"/>
      <c r="D109" s="97"/>
      <c r="E109" s="97"/>
      <c r="F109" s="98"/>
      <c r="G109" s="98"/>
      <c r="H109" s="98"/>
      <c r="I109" s="98"/>
      <c r="J109" s="98"/>
      <c r="K109" s="98"/>
      <c r="L109" s="98"/>
      <c r="M109" s="97"/>
      <c r="N109" s="98"/>
      <c r="O109" s="98"/>
      <c r="P109" s="97"/>
      <c r="Q109" s="98"/>
      <c r="R109" s="98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</row>
    <row r="110" spans="1:30" ht="13" x14ac:dyDescent="0.15">
      <c r="A110" s="97"/>
      <c r="B110" s="97"/>
      <c r="C110" s="98"/>
      <c r="D110" s="97"/>
      <c r="E110" s="97"/>
      <c r="F110" s="98"/>
      <c r="G110" s="98"/>
      <c r="H110" s="98"/>
      <c r="I110" s="98"/>
      <c r="J110" s="98"/>
      <c r="K110" s="98"/>
      <c r="L110" s="98"/>
      <c r="M110" s="97"/>
      <c r="N110" s="98"/>
      <c r="O110" s="98"/>
      <c r="P110" s="97"/>
      <c r="Q110" s="98"/>
      <c r="R110" s="98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</row>
    <row r="111" spans="1:30" ht="13" x14ac:dyDescent="0.15">
      <c r="A111" s="97"/>
      <c r="B111" s="97"/>
      <c r="C111" s="98"/>
      <c r="D111" s="97"/>
      <c r="E111" s="97"/>
      <c r="F111" s="98"/>
      <c r="G111" s="98"/>
      <c r="H111" s="98"/>
      <c r="I111" s="98"/>
      <c r="J111" s="98"/>
      <c r="K111" s="98"/>
      <c r="L111" s="98"/>
      <c r="M111" s="97"/>
      <c r="N111" s="98"/>
      <c r="O111" s="98"/>
      <c r="P111" s="97"/>
      <c r="Q111" s="98"/>
      <c r="R111" s="98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</row>
    <row r="112" spans="1:30" ht="13" x14ac:dyDescent="0.15">
      <c r="A112" s="97"/>
      <c r="B112" s="97"/>
      <c r="C112" s="98"/>
      <c r="D112" s="97"/>
      <c r="E112" s="97"/>
      <c r="F112" s="98"/>
      <c r="G112" s="98"/>
      <c r="H112" s="98"/>
      <c r="I112" s="98"/>
      <c r="J112" s="98"/>
      <c r="K112" s="98"/>
      <c r="L112" s="98"/>
      <c r="M112" s="97"/>
      <c r="N112" s="98"/>
      <c r="O112" s="98"/>
      <c r="P112" s="97"/>
      <c r="Q112" s="98"/>
      <c r="R112" s="98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</row>
    <row r="113" spans="1:30" ht="13" x14ac:dyDescent="0.15">
      <c r="A113" s="97"/>
      <c r="B113" s="97"/>
      <c r="C113" s="98"/>
      <c r="D113" s="97"/>
      <c r="E113" s="97"/>
      <c r="F113" s="98"/>
      <c r="G113" s="98"/>
      <c r="H113" s="98"/>
      <c r="I113" s="98"/>
      <c r="J113" s="98"/>
      <c r="K113" s="98"/>
      <c r="L113" s="98"/>
      <c r="M113" s="97"/>
      <c r="N113" s="98"/>
      <c r="O113" s="98"/>
      <c r="P113" s="97"/>
      <c r="Q113" s="98"/>
      <c r="R113" s="98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</row>
    <row r="114" spans="1:30" ht="13" x14ac:dyDescent="0.15">
      <c r="A114" s="97"/>
      <c r="B114" s="97"/>
      <c r="C114" s="98"/>
      <c r="D114" s="97"/>
      <c r="E114" s="97"/>
      <c r="F114" s="98"/>
      <c r="G114" s="98"/>
      <c r="H114" s="98"/>
      <c r="I114" s="98"/>
      <c r="J114" s="98"/>
      <c r="K114" s="98"/>
      <c r="L114" s="98"/>
      <c r="M114" s="97"/>
      <c r="N114" s="98"/>
      <c r="O114" s="98"/>
      <c r="P114" s="97"/>
      <c r="Q114" s="98"/>
      <c r="R114" s="98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</row>
    <row r="115" spans="1:30" ht="13" x14ac:dyDescent="0.15">
      <c r="A115" s="97"/>
      <c r="B115" s="97"/>
      <c r="C115" s="98"/>
      <c r="D115" s="97"/>
      <c r="E115" s="97"/>
      <c r="F115" s="98"/>
      <c r="G115" s="98"/>
      <c r="H115" s="98"/>
      <c r="I115" s="98"/>
      <c r="J115" s="98"/>
      <c r="K115" s="98"/>
      <c r="L115" s="98"/>
      <c r="M115" s="97"/>
      <c r="N115" s="98"/>
      <c r="O115" s="98"/>
      <c r="P115" s="97"/>
      <c r="Q115" s="98"/>
      <c r="R115" s="98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</row>
    <row r="116" spans="1:30" ht="13" x14ac:dyDescent="0.15">
      <c r="A116" s="97"/>
      <c r="B116" s="97"/>
      <c r="C116" s="98"/>
      <c r="D116" s="97"/>
      <c r="E116" s="97"/>
      <c r="F116" s="98"/>
      <c r="G116" s="98"/>
      <c r="H116" s="98"/>
      <c r="I116" s="98"/>
      <c r="J116" s="98"/>
      <c r="K116" s="98"/>
      <c r="L116" s="98"/>
      <c r="M116" s="97"/>
      <c r="N116" s="98"/>
      <c r="O116" s="98"/>
      <c r="P116" s="97"/>
      <c r="Q116" s="98"/>
      <c r="R116" s="98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</row>
    <row r="117" spans="1:30" ht="13" x14ac:dyDescent="0.15">
      <c r="A117" s="97"/>
      <c r="B117" s="97"/>
      <c r="C117" s="98"/>
      <c r="D117" s="97"/>
      <c r="E117" s="97"/>
      <c r="F117" s="98"/>
      <c r="G117" s="98"/>
      <c r="H117" s="98"/>
      <c r="I117" s="98"/>
      <c r="J117" s="98"/>
      <c r="K117" s="98"/>
      <c r="L117" s="98"/>
      <c r="M117" s="97"/>
      <c r="N117" s="98"/>
      <c r="O117" s="98"/>
      <c r="P117" s="97"/>
      <c r="Q117" s="98"/>
      <c r="R117" s="98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</row>
    <row r="118" spans="1:30" ht="13" x14ac:dyDescent="0.15">
      <c r="A118" s="97"/>
      <c r="B118" s="97"/>
      <c r="C118" s="98"/>
      <c r="D118" s="97"/>
      <c r="E118" s="97"/>
      <c r="F118" s="98"/>
      <c r="G118" s="98"/>
      <c r="H118" s="98"/>
      <c r="I118" s="98"/>
      <c r="J118" s="98"/>
      <c r="K118" s="98"/>
      <c r="L118" s="98"/>
      <c r="M118" s="97"/>
      <c r="N118" s="98"/>
      <c r="O118" s="98"/>
      <c r="P118" s="97"/>
      <c r="Q118" s="98"/>
      <c r="R118" s="98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</row>
    <row r="119" spans="1:30" ht="13" x14ac:dyDescent="0.15">
      <c r="A119" s="97"/>
      <c r="B119" s="97"/>
      <c r="C119" s="98"/>
      <c r="D119" s="97"/>
      <c r="E119" s="97"/>
      <c r="F119" s="98"/>
      <c r="G119" s="98"/>
      <c r="H119" s="98"/>
      <c r="I119" s="98"/>
      <c r="J119" s="98"/>
      <c r="K119" s="98"/>
      <c r="L119" s="98"/>
      <c r="M119" s="97"/>
      <c r="N119" s="98"/>
      <c r="O119" s="98"/>
      <c r="P119" s="97"/>
      <c r="Q119" s="98"/>
      <c r="R119" s="98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</row>
    <row r="120" spans="1:30" ht="13" x14ac:dyDescent="0.15">
      <c r="A120" s="97"/>
      <c r="B120" s="97"/>
      <c r="C120" s="98"/>
      <c r="D120" s="97"/>
      <c r="E120" s="97"/>
      <c r="F120" s="98"/>
      <c r="G120" s="98"/>
      <c r="H120" s="98"/>
      <c r="I120" s="98"/>
      <c r="J120" s="98"/>
      <c r="K120" s="98"/>
      <c r="L120" s="98"/>
      <c r="M120" s="97"/>
      <c r="N120" s="98"/>
      <c r="O120" s="98"/>
      <c r="P120" s="97"/>
      <c r="Q120" s="98"/>
      <c r="R120" s="98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</row>
    <row r="121" spans="1:30" ht="13" x14ac:dyDescent="0.15">
      <c r="A121" s="97"/>
      <c r="B121" s="97"/>
      <c r="C121" s="98"/>
      <c r="D121" s="97"/>
      <c r="E121" s="97"/>
      <c r="F121" s="98"/>
      <c r="G121" s="98"/>
      <c r="H121" s="98"/>
      <c r="I121" s="98"/>
      <c r="J121" s="98"/>
      <c r="K121" s="98"/>
      <c r="L121" s="98"/>
      <c r="M121" s="97"/>
      <c r="N121" s="98"/>
      <c r="O121" s="98"/>
      <c r="P121" s="97"/>
      <c r="Q121" s="98"/>
      <c r="R121" s="98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</row>
    <row r="122" spans="1:30" ht="13" x14ac:dyDescent="0.15">
      <c r="A122" s="97"/>
      <c r="B122" s="97"/>
      <c r="C122" s="98"/>
      <c r="D122" s="97"/>
      <c r="E122" s="97"/>
      <c r="F122" s="98"/>
      <c r="G122" s="98"/>
      <c r="H122" s="98"/>
      <c r="I122" s="98"/>
      <c r="J122" s="98"/>
      <c r="K122" s="98"/>
      <c r="L122" s="98"/>
      <c r="M122" s="97"/>
      <c r="N122" s="98"/>
      <c r="O122" s="98"/>
      <c r="P122" s="97"/>
      <c r="Q122" s="98"/>
      <c r="R122" s="98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</row>
    <row r="123" spans="1:30" ht="13" x14ac:dyDescent="0.15">
      <c r="A123" s="97"/>
      <c r="B123" s="97"/>
      <c r="C123" s="98"/>
      <c r="D123" s="97"/>
      <c r="E123" s="97"/>
      <c r="F123" s="98"/>
      <c r="G123" s="98"/>
      <c r="H123" s="98"/>
      <c r="I123" s="98"/>
      <c r="J123" s="98"/>
      <c r="K123" s="98"/>
      <c r="L123" s="98"/>
      <c r="M123" s="97"/>
      <c r="N123" s="98"/>
      <c r="O123" s="98"/>
      <c r="P123" s="97"/>
      <c r="Q123" s="98"/>
      <c r="R123" s="98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</row>
    <row r="124" spans="1:30" ht="13" x14ac:dyDescent="0.15">
      <c r="A124" s="97"/>
      <c r="B124" s="97"/>
      <c r="C124" s="98"/>
      <c r="D124" s="97"/>
      <c r="E124" s="97"/>
      <c r="F124" s="98"/>
      <c r="G124" s="98"/>
      <c r="H124" s="98"/>
      <c r="I124" s="98"/>
      <c r="J124" s="98"/>
      <c r="K124" s="98"/>
      <c r="L124" s="98"/>
      <c r="M124" s="97"/>
      <c r="N124" s="98"/>
      <c r="O124" s="98"/>
      <c r="P124" s="97"/>
      <c r="Q124" s="98"/>
      <c r="R124" s="98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</row>
    <row r="125" spans="1:30" ht="13" x14ac:dyDescent="0.15">
      <c r="A125" s="97"/>
      <c r="B125" s="97"/>
      <c r="C125" s="98"/>
      <c r="D125" s="97"/>
      <c r="E125" s="97"/>
      <c r="F125" s="98"/>
      <c r="G125" s="98"/>
      <c r="H125" s="98"/>
      <c r="I125" s="98"/>
      <c r="J125" s="98"/>
      <c r="K125" s="98"/>
      <c r="L125" s="98"/>
      <c r="M125" s="97"/>
      <c r="N125" s="98"/>
      <c r="O125" s="98"/>
      <c r="P125" s="97"/>
      <c r="Q125" s="98"/>
      <c r="R125" s="98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</row>
    <row r="126" spans="1:30" ht="13" x14ac:dyDescent="0.15">
      <c r="A126" s="97"/>
      <c r="B126" s="97"/>
      <c r="C126" s="98"/>
      <c r="D126" s="97"/>
      <c r="E126" s="97"/>
      <c r="F126" s="98"/>
      <c r="G126" s="98"/>
      <c r="H126" s="98"/>
      <c r="I126" s="98"/>
      <c r="J126" s="98"/>
      <c r="K126" s="98"/>
      <c r="L126" s="98"/>
      <c r="M126" s="97"/>
      <c r="N126" s="98"/>
      <c r="O126" s="98"/>
      <c r="P126" s="97"/>
      <c r="Q126" s="98"/>
      <c r="R126" s="98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</row>
    <row r="127" spans="1:30" ht="13" x14ac:dyDescent="0.15">
      <c r="A127" s="97"/>
      <c r="B127" s="97"/>
      <c r="C127" s="98"/>
      <c r="D127" s="97"/>
      <c r="E127" s="97"/>
      <c r="F127" s="98"/>
      <c r="G127" s="98"/>
      <c r="H127" s="98"/>
      <c r="I127" s="98"/>
      <c r="J127" s="98"/>
      <c r="K127" s="98"/>
      <c r="L127" s="98"/>
      <c r="M127" s="97"/>
      <c r="N127" s="98"/>
      <c r="O127" s="98"/>
      <c r="P127" s="97"/>
      <c r="Q127" s="98"/>
      <c r="R127" s="98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</row>
    <row r="128" spans="1:30" ht="13" x14ac:dyDescent="0.15">
      <c r="A128" s="97"/>
      <c r="B128" s="97"/>
      <c r="C128" s="98"/>
      <c r="D128" s="97"/>
      <c r="E128" s="97"/>
      <c r="F128" s="98"/>
      <c r="G128" s="98"/>
      <c r="H128" s="98"/>
      <c r="I128" s="98"/>
      <c r="J128" s="98"/>
      <c r="K128" s="98"/>
      <c r="L128" s="98"/>
      <c r="M128" s="97"/>
      <c r="N128" s="98"/>
      <c r="O128" s="98"/>
      <c r="P128" s="97"/>
      <c r="Q128" s="98"/>
      <c r="R128" s="98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</row>
    <row r="129" spans="1:30" ht="13" x14ac:dyDescent="0.15">
      <c r="A129" s="97"/>
      <c r="B129" s="97"/>
      <c r="C129" s="98"/>
      <c r="D129" s="97"/>
      <c r="E129" s="97"/>
      <c r="F129" s="98"/>
      <c r="G129" s="98"/>
      <c r="H129" s="98"/>
      <c r="I129" s="98"/>
      <c r="J129" s="98"/>
      <c r="K129" s="98"/>
      <c r="L129" s="98"/>
      <c r="M129" s="97"/>
      <c r="N129" s="98"/>
      <c r="O129" s="98"/>
      <c r="P129" s="97"/>
      <c r="Q129" s="98"/>
      <c r="R129" s="98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</row>
    <row r="130" spans="1:30" ht="13" x14ac:dyDescent="0.15">
      <c r="A130" s="97"/>
      <c r="B130" s="97"/>
      <c r="C130" s="98"/>
      <c r="D130" s="97"/>
      <c r="E130" s="97"/>
      <c r="F130" s="98"/>
      <c r="G130" s="98"/>
      <c r="H130" s="98"/>
      <c r="I130" s="98"/>
      <c r="J130" s="98"/>
      <c r="K130" s="98"/>
      <c r="L130" s="98"/>
      <c r="M130" s="97"/>
      <c r="N130" s="98"/>
      <c r="O130" s="98"/>
      <c r="P130" s="97"/>
      <c r="Q130" s="98"/>
      <c r="R130" s="98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</row>
    <row r="131" spans="1:30" ht="13" x14ac:dyDescent="0.15">
      <c r="A131" s="97"/>
      <c r="B131" s="97"/>
      <c r="C131" s="98"/>
      <c r="D131" s="97"/>
      <c r="E131" s="97"/>
      <c r="F131" s="98"/>
      <c r="G131" s="98"/>
      <c r="H131" s="98"/>
      <c r="I131" s="98"/>
      <c r="J131" s="98"/>
      <c r="K131" s="98"/>
      <c r="L131" s="98"/>
      <c r="M131" s="97"/>
      <c r="N131" s="98"/>
      <c r="O131" s="98"/>
      <c r="P131" s="97"/>
      <c r="Q131" s="98"/>
      <c r="R131" s="98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</row>
    <row r="132" spans="1:30" ht="13" x14ac:dyDescent="0.15">
      <c r="A132" s="97"/>
      <c r="B132" s="97"/>
      <c r="C132" s="98"/>
      <c r="D132" s="97"/>
      <c r="E132" s="97"/>
      <c r="F132" s="98"/>
      <c r="G132" s="98"/>
      <c r="H132" s="98"/>
      <c r="I132" s="98"/>
      <c r="J132" s="98"/>
      <c r="K132" s="98"/>
      <c r="L132" s="98"/>
      <c r="M132" s="97"/>
      <c r="N132" s="98"/>
      <c r="O132" s="98"/>
      <c r="P132" s="97"/>
      <c r="Q132" s="98"/>
      <c r="R132" s="98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</row>
    <row r="133" spans="1:30" ht="13" x14ac:dyDescent="0.15">
      <c r="A133" s="97"/>
      <c r="B133" s="97"/>
      <c r="C133" s="98"/>
      <c r="D133" s="97"/>
      <c r="E133" s="97"/>
      <c r="F133" s="98"/>
      <c r="G133" s="98"/>
      <c r="H133" s="98"/>
      <c r="I133" s="98"/>
      <c r="J133" s="98"/>
      <c r="K133" s="98"/>
      <c r="L133" s="98"/>
      <c r="M133" s="97"/>
      <c r="N133" s="98"/>
      <c r="O133" s="98"/>
      <c r="P133" s="97"/>
      <c r="Q133" s="98"/>
      <c r="R133" s="98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</row>
    <row r="134" spans="1:30" ht="13" x14ac:dyDescent="0.15">
      <c r="A134" s="97"/>
      <c r="B134" s="97"/>
      <c r="C134" s="98"/>
      <c r="D134" s="97"/>
      <c r="E134" s="97"/>
      <c r="F134" s="98"/>
      <c r="G134" s="98"/>
      <c r="H134" s="98"/>
      <c r="I134" s="98"/>
      <c r="J134" s="98"/>
      <c r="K134" s="98"/>
      <c r="L134" s="98"/>
      <c r="M134" s="97"/>
      <c r="N134" s="98"/>
      <c r="O134" s="98"/>
      <c r="P134" s="97"/>
      <c r="Q134" s="98"/>
      <c r="R134" s="98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</row>
    <row r="135" spans="1:30" ht="13" x14ac:dyDescent="0.15">
      <c r="A135" s="97"/>
      <c r="B135" s="97"/>
      <c r="C135" s="98"/>
      <c r="D135" s="97"/>
      <c r="E135" s="97"/>
      <c r="F135" s="98"/>
      <c r="G135" s="98"/>
      <c r="H135" s="98"/>
      <c r="I135" s="98"/>
      <c r="J135" s="98"/>
      <c r="K135" s="98"/>
      <c r="L135" s="98"/>
      <c r="M135" s="97"/>
      <c r="N135" s="98"/>
      <c r="O135" s="98"/>
      <c r="P135" s="97"/>
      <c r="Q135" s="98"/>
      <c r="R135" s="98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</row>
    <row r="136" spans="1:30" ht="13" x14ac:dyDescent="0.15">
      <c r="A136" s="97"/>
      <c r="B136" s="97"/>
      <c r="C136" s="98"/>
      <c r="D136" s="97"/>
      <c r="E136" s="97"/>
      <c r="F136" s="98"/>
      <c r="G136" s="98"/>
      <c r="H136" s="98"/>
      <c r="I136" s="98"/>
      <c r="J136" s="98"/>
      <c r="K136" s="98"/>
      <c r="L136" s="98"/>
      <c r="M136" s="97"/>
      <c r="N136" s="98"/>
      <c r="O136" s="98"/>
      <c r="P136" s="97"/>
      <c r="Q136" s="98"/>
      <c r="R136" s="98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</row>
    <row r="137" spans="1:30" ht="13" x14ac:dyDescent="0.15">
      <c r="A137" s="97"/>
      <c r="B137" s="97"/>
      <c r="C137" s="98"/>
      <c r="D137" s="97"/>
      <c r="E137" s="97"/>
      <c r="F137" s="98"/>
      <c r="G137" s="98"/>
      <c r="H137" s="98"/>
      <c r="I137" s="98"/>
      <c r="J137" s="98"/>
      <c r="K137" s="98"/>
      <c r="L137" s="98"/>
      <c r="M137" s="97"/>
      <c r="N137" s="98"/>
      <c r="O137" s="98"/>
      <c r="P137" s="97"/>
      <c r="Q137" s="98"/>
      <c r="R137" s="98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</row>
    <row r="138" spans="1:30" ht="13" x14ac:dyDescent="0.15">
      <c r="A138" s="97"/>
      <c r="B138" s="97"/>
      <c r="C138" s="98"/>
      <c r="D138" s="97"/>
      <c r="E138" s="97"/>
      <c r="F138" s="98"/>
      <c r="G138" s="98"/>
      <c r="H138" s="98"/>
      <c r="I138" s="98"/>
      <c r="J138" s="98"/>
      <c r="K138" s="98"/>
      <c r="L138" s="98"/>
      <c r="M138" s="97"/>
      <c r="N138" s="98"/>
      <c r="O138" s="98"/>
      <c r="P138" s="97"/>
      <c r="Q138" s="98"/>
      <c r="R138" s="98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</row>
    <row r="139" spans="1:30" ht="13" x14ac:dyDescent="0.15">
      <c r="A139" s="97"/>
      <c r="B139" s="97"/>
      <c r="C139" s="98"/>
      <c r="D139" s="97"/>
      <c r="E139" s="97"/>
      <c r="F139" s="98"/>
      <c r="G139" s="98"/>
      <c r="H139" s="98"/>
      <c r="I139" s="98"/>
      <c r="J139" s="98"/>
      <c r="K139" s="98"/>
      <c r="L139" s="98"/>
      <c r="M139" s="97"/>
      <c r="N139" s="98"/>
      <c r="O139" s="98"/>
      <c r="P139" s="97"/>
      <c r="Q139" s="98"/>
      <c r="R139" s="98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</row>
    <row r="140" spans="1:30" ht="13" x14ac:dyDescent="0.15">
      <c r="A140" s="97"/>
      <c r="B140" s="97"/>
      <c r="C140" s="98"/>
      <c r="D140" s="97"/>
      <c r="E140" s="97"/>
      <c r="F140" s="98"/>
      <c r="G140" s="98"/>
      <c r="H140" s="98"/>
      <c r="I140" s="98"/>
      <c r="J140" s="98"/>
      <c r="K140" s="98"/>
      <c r="L140" s="98"/>
      <c r="M140" s="97"/>
      <c r="N140" s="98"/>
      <c r="O140" s="98"/>
      <c r="P140" s="97"/>
      <c r="Q140" s="98"/>
      <c r="R140" s="98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  <c r="AC140" s="97"/>
      <c r="AD140" s="97"/>
    </row>
    <row r="141" spans="1:30" ht="13" x14ac:dyDescent="0.15">
      <c r="A141" s="97"/>
      <c r="B141" s="97"/>
      <c r="C141" s="98"/>
      <c r="D141" s="97"/>
      <c r="E141" s="97"/>
      <c r="F141" s="98"/>
      <c r="G141" s="98"/>
      <c r="H141" s="98"/>
      <c r="I141" s="98"/>
      <c r="J141" s="98"/>
      <c r="K141" s="98"/>
      <c r="L141" s="98"/>
      <c r="M141" s="97"/>
      <c r="N141" s="98"/>
      <c r="O141" s="98"/>
      <c r="P141" s="97"/>
      <c r="Q141" s="98"/>
      <c r="R141" s="98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</row>
    <row r="142" spans="1:30" ht="13" x14ac:dyDescent="0.15">
      <c r="A142" s="97"/>
      <c r="B142" s="97"/>
      <c r="C142" s="98"/>
      <c r="D142" s="97"/>
      <c r="E142" s="97"/>
      <c r="F142" s="98"/>
      <c r="G142" s="98"/>
      <c r="H142" s="98"/>
      <c r="I142" s="98"/>
      <c r="J142" s="98"/>
      <c r="K142" s="98"/>
      <c r="L142" s="98"/>
      <c r="M142" s="97"/>
      <c r="N142" s="98"/>
      <c r="O142" s="98"/>
      <c r="P142" s="97"/>
      <c r="Q142" s="98"/>
      <c r="R142" s="98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</row>
    <row r="143" spans="1:30" ht="13" x14ac:dyDescent="0.15">
      <c r="A143" s="97"/>
      <c r="B143" s="97"/>
      <c r="C143" s="98"/>
      <c r="D143" s="97"/>
      <c r="E143" s="97"/>
      <c r="F143" s="98"/>
      <c r="G143" s="98"/>
      <c r="H143" s="98"/>
      <c r="I143" s="98"/>
      <c r="J143" s="98"/>
      <c r="K143" s="98"/>
      <c r="L143" s="98"/>
      <c r="M143" s="97"/>
      <c r="N143" s="98"/>
      <c r="O143" s="98"/>
      <c r="P143" s="97"/>
      <c r="Q143" s="98"/>
      <c r="R143" s="98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</row>
    <row r="144" spans="1:30" ht="13" x14ac:dyDescent="0.15">
      <c r="A144" s="97"/>
      <c r="B144" s="97"/>
      <c r="C144" s="98"/>
      <c r="D144" s="97"/>
      <c r="E144" s="97"/>
      <c r="F144" s="98"/>
      <c r="G144" s="98"/>
      <c r="H144" s="98"/>
      <c r="I144" s="98"/>
      <c r="J144" s="98"/>
      <c r="K144" s="98"/>
      <c r="L144" s="98"/>
      <c r="M144" s="97"/>
      <c r="N144" s="98"/>
      <c r="O144" s="98"/>
      <c r="P144" s="97"/>
      <c r="Q144" s="98"/>
      <c r="R144" s="98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</row>
    <row r="145" spans="1:30" ht="13" x14ac:dyDescent="0.15">
      <c r="A145" s="97"/>
      <c r="B145" s="97"/>
      <c r="C145" s="98"/>
      <c r="D145" s="97"/>
      <c r="E145" s="97"/>
      <c r="F145" s="98"/>
      <c r="G145" s="98"/>
      <c r="H145" s="98"/>
      <c r="I145" s="98"/>
      <c r="J145" s="98"/>
      <c r="K145" s="98"/>
      <c r="L145" s="98"/>
      <c r="M145" s="97"/>
      <c r="N145" s="98"/>
      <c r="O145" s="98"/>
      <c r="P145" s="97"/>
      <c r="Q145" s="98"/>
      <c r="R145" s="98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</row>
    <row r="146" spans="1:30" ht="13" x14ac:dyDescent="0.15">
      <c r="A146" s="97"/>
      <c r="B146" s="97"/>
      <c r="C146" s="98"/>
      <c r="D146" s="97"/>
      <c r="E146" s="97"/>
      <c r="F146" s="98"/>
      <c r="G146" s="98"/>
      <c r="H146" s="98"/>
      <c r="I146" s="98"/>
      <c r="J146" s="98"/>
      <c r="K146" s="98"/>
      <c r="L146" s="98"/>
      <c r="M146" s="97"/>
      <c r="N146" s="98"/>
      <c r="O146" s="98"/>
      <c r="P146" s="97"/>
      <c r="Q146" s="98"/>
      <c r="R146" s="98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</row>
    <row r="147" spans="1:30" ht="13" x14ac:dyDescent="0.15">
      <c r="A147" s="97"/>
      <c r="B147" s="97"/>
      <c r="C147" s="98"/>
      <c r="D147" s="97"/>
      <c r="E147" s="97"/>
      <c r="F147" s="98"/>
      <c r="G147" s="98"/>
      <c r="H147" s="98"/>
      <c r="I147" s="98"/>
      <c r="J147" s="98"/>
      <c r="K147" s="98"/>
      <c r="L147" s="98"/>
      <c r="M147" s="97"/>
      <c r="N147" s="98"/>
      <c r="O147" s="98"/>
      <c r="P147" s="97"/>
      <c r="Q147" s="98"/>
      <c r="R147" s="98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</row>
    <row r="148" spans="1:30" ht="13" x14ac:dyDescent="0.15">
      <c r="A148" s="97"/>
      <c r="B148" s="97"/>
      <c r="C148" s="98"/>
      <c r="D148" s="97"/>
      <c r="E148" s="97"/>
      <c r="F148" s="98"/>
      <c r="G148" s="98"/>
      <c r="H148" s="98"/>
      <c r="I148" s="98"/>
      <c r="J148" s="98"/>
      <c r="K148" s="98"/>
      <c r="L148" s="98"/>
      <c r="M148" s="97"/>
      <c r="N148" s="98"/>
      <c r="O148" s="98"/>
      <c r="P148" s="97"/>
      <c r="Q148" s="98"/>
      <c r="R148" s="98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</row>
    <row r="149" spans="1:30" ht="13" x14ac:dyDescent="0.15">
      <c r="A149" s="97"/>
      <c r="B149" s="97"/>
      <c r="C149" s="98"/>
      <c r="D149" s="97"/>
      <c r="E149" s="97"/>
      <c r="F149" s="98"/>
      <c r="G149" s="98"/>
      <c r="H149" s="98"/>
      <c r="I149" s="98"/>
      <c r="J149" s="98"/>
      <c r="K149" s="98"/>
      <c r="L149" s="98"/>
      <c r="M149" s="97"/>
      <c r="N149" s="98"/>
      <c r="O149" s="98"/>
      <c r="P149" s="97"/>
      <c r="Q149" s="98"/>
      <c r="R149" s="98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</row>
    <row r="150" spans="1:30" ht="13" x14ac:dyDescent="0.15">
      <c r="A150" s="97"/>
      <c r="B150" s="97"/>
      <c r="C150" s="98"/>
      <c r="D150" s="97"/>
      <c r="E150" s="97"/>
      <c r="F150" s="98"/>
      <c r="G150" s="98"/>
      <c r="H150" s="98"/>
      <c r="I150" s="98"/>
      <c r="J150" s="98"/>
      <c r="K150" s="98"/>
      <c r="L150" s="98"/>
      <c r="M150" s="97"/>
      <c r="N150" s="98"/>
      <c r="O150" s="98"/>
      <c r="P150" s="97"/>
      <c r="Q150" s="98"/>
      <c r="R150" s="98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</row>
    <row r="151" spans="1:30" ht="13" x14ac:dyDescent="0.15">
      <c r="A151" s="97"/>
      <c r="B151" s="97"/>
      <c r="C151" s="98"/>
      <c r="D151" s="97"/>
      <c r="E151" s="97"/>
      <c r="F151" s="98"/>
      <c r="G151" s="98"/>
      <c r="H151" s="98"/>
      <c r="I151" s="98"/>
      <c r="J151" s="98"/>
      <c r="K151" s="98"/>
      <c r="L151" s="98"/>
      <c r="M151" s="97"/>
      <c r="N151" s="98"/>
      <c r="O151" s="98"/>
      <c r="P151" s="97"/>
      <c r="Q151" s="98"/>
      <c r="R151" s="98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</row>
    <row r="152" spans="1:30" ht="13" x14ac:dyDescent="0.15">
      <c r="A152" s="97"/>
      <c r="B152" s="97"/>
      <c r="C152" s="98"/>
      <c r="D152" s="97"/>
      <c r="E152" s="97"/>
      <c r="F152" s="98"/>
      <c r="G152" s="98"/>
      <c r="H152" s="98"/>
      <c r="I152" s="98"/>
      <c r="J152" s="98"/>
      <c r="K152" s="98"/>
      <c r="L152" s="98"/>
      <c r="M152" s="97"/>
      <c r="N152" s="98"/>
      <c r="O152" s="98"/>
      <c r="P152" s="97"/>
      <c r="Q152" s="98"/>
      <c r="R152" s="98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</row>
    <row r="153" spans="1:30" ht="13" x14ac:dyDescent="0.15">
      <c r="A153" s="97"/>
      <c r="B153" s="97"/>
      <c r="C153" s="98"/>
      <c r="D153" s="97"/>
      <c r="E153" s="97"/>
      <c r="F153" s="98"/>
      <c r="G153" s="98"/>
      <c r="H153" s="98"/>
      <c r="I153" s="98"/>
      <c r="J153" s="98"/>
      <c r="K153" s="98"/>
      <c r="L153" s="98"/>
      <c r="M153" s="97"/>
      <c r="N153" s="98"/>
      <c r="O153" s="98"/>
      <c r="P153" s="97"/>
      <c r="Q153" s="98"/>
      <c r="R153" s="98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</row>
    <row r="154" spans="1:30" ht="13" x14ac:dyDescent="0.15">
      <c r="A154" s="97"/>
      <c r="B154" s="97"/>
      <c r="C154" s="98"/>
      <c r="D154" s="97"/>
      <c r="E154" s="97"/>
      <c r="F154" s="98"/>
      <c r="G154" s="98"/>
      <c r="H154" s="98"/>
      <c r="I154" s="98"/>
      <c r="J154" s="98"/>
      <c r="K154" s="98"/>
      <c r="L154" s="98"/>
      <c r="M154" s="97"/>
      <c r="N154" s="98"/>
      <c r="O154" s="98"/>
      <c r="P154" s="97"/>
      <c r="Q154" s="98"/>
      <c r="R154" s="98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</row>
    <row r="155" spans="1:30" ht="13" x14ac:dyDescent="0.15">
      <c r="A155" s="97"/>
      <c r="B155" s="97"/>
      <c r="C155" s="98"/>
      <c r="D155" s="97"/>
      <c r="E155" s="97"/>
      <c r="F155" s="98"/>
      <c r="G155" s="98"/>
      <c r="H155" s="98"/>
      <c r="I155" s="98"/>
      <c r="J155" s="98"/>
      <c r="K155" s="98"/>
      <c r="L155" s="98"/>
      <c r="M155" s="97"/>
      <c r="N155" s="98"/>
      <c r="O155" s="98"/>
      <c r="P155" s="97"/>
      <c r="Q155" s="98"/>
      <c r="R155" s="98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</row>
    <row r="156" spans="1:30" ht="13" x14ac:dyDescent="0.15">
      <c r="A156" s="97"/>
      <c r="B156" s="97"/>
      <c r="C156" s="98"/>
      <c r="D156" s="97"/>
      <c r="E156" s="97"/>
      <c r="F156" s="98"/>
      <c r="G156" s="98"/>
      <c r="H156" s="98"/>
      <c r="I156" s="98"/>
      <c r="J156" s="98"/>
      <c r="K156" s="98"/>
      <c r="L156" s="98"/>
      <c r="M156" s="97"/>
      <c r="N156" s="98"/>
      <c r="O156" s="98"/>
      <c r="P156" s="97"/>
      <c r="Q156" s="98"/>
      <c r="R156" s="98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</row>
    <row r="157" spans="1:30" ht="13" x14ac:dyDescent="0.15">
      <c r="A157" s="97"/>
      <c r="B157" s="97"/>
      <c r="C157" s="98"/>
      <c r="D157" s="97"/>
      <c r="E157" s="97"/>
      <c r="F157" s="98"/>
      <c r="G157" s="98"/>
      <c r="H157" s="98"/>
      <c r="I157" s="98"/>
      <c r="J157" s="98"/>
      <c r="K157" s="98"/>
      <c r="L157" s="98"/>
      <c r="M157" s="97"/>
      <c r="N157" s="98"/>
      <c r="O157" s="98"/>
      <c r="P157" s="97"/>
      <c r="Q157" s="98"/>
      <c r="R157" s="98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</row>
    <row r="158" spans="1:30" ht="13" x14ac:dyDescent="0.15">
      <c r="A158" s="97"/>
      <c r="B158" s="97"/>
      <c r="C158" s="98"/>
      <c r="D158" s="97"/>
      <c r="E158" s="97"/>
      <c r="F158" s="98"/>
      <c r="G158" s="98"/>
      <c r="H158" s="98"/>
      <c r="I158" s="98"/>
      <c r="J158" s="98"/>
      <c r="K158" s="98"/>
      <c r="L158" s="98"/>
      <c r="M158" s="97"/>
      <c r="N158" s="98"/>
      <c r="O158" s="98"/>
      <c r="P158" s="97"/>
      <c r="Q158" s="98"/>
      <c r="R158" s="98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</row>
    <row r="159" spans="1:30" ht="13" x14ac:dyDescent="0.15">
      <c r="A159" s="97"/>
      <c r="B159" s="97"/>
      <c r="C159" s="98"/>
      <c r="D159" s="97"/>
      <c r="E159" s="97"/>
      <c r="F159" s="98"/>
      <c r="G159" s="98"/>
      <c r="H159" s="98"/>
      <c r="I159" s="98"/>
      <c r="J159" s="98"/>
      <c r="K159" s="98"/>
      <c r="L159" s="98"/>
      <c r="M159" s="97"/>
      <c r="N159" s="98"/>
      <c r="O159" s="98"/>
      <c r="P159" s="97"/>
      <c r="Q159" s="98"/>
      <c r="R159" s="98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</row>
    <row r="160" spans="1:30" ht="13" x14ac:dyDescent="0.15">
      <c r="A160" s="97"/>
      <c r="B160" s="97"/>
      <c r="C160" s="98"/>
      <c r="D160" s="97"/>
      <c r="E160" s="97"/>
      <c r="F160" s="98"/>
      <c r="G160" s="98"/>
      <c r="H160" s="98"/>
      <c r="I160" s="98"/>
      <c r="J160" s="98"/>
      <c r="K160" s="98"/>
      <c r="L160" s="98"/>
      <c r="M160" s="97"/>
      <c r="N160" s="98"/>
      <c r="O160" s="98"/>
      <c r="P160" s="97"/>
      <c r="Q160" s="98"/>
      <c r="R160" s="98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</row>
    <row r="161" spans="1:30" ht="13" x14ac:dyDescent="0.15">
      <c r="A161" s="97"/>
      <c r="B161" s="97"/>
      <c r="C161" s="98"/>
      <c r="D161" s="97"/>
      <c r="E161" s="97"/>
      <c r="F161" s="98"/>
      <c r="G161" s="98"/>
      <c r="H161" s="98"/>
      <c r="I161" s="98"/>
      <c r="J161" s="98"/>
      <c r="K161" s="98"/>
      <c r="L161" s="98"/>
      <c r="M161" s="97"/>
      <c r="N161" s="98"/>
      <c r="O161" s="98"/>
      <c r="P161" s="97"/>
      <c r="Q161" s="98"/>
      <c r="R161" s="98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</row>
    <row r="162" spans="1:30" ht="13" x14ac:dyDescent="0.15">
      <c r="A162" s="97"/>
      <c r="B162" s="97"/>
      <c r="C162" s="98"/>
      <c r="D162" s="97"/>
      <c r="E162" s="97"/>
      <c r="F162" s="98"/>
      <c r="G162" s="98"/>
      <c r="H162" s="98"/>
      <c r="I162" s="98"/>
      <c r="J162" s="98"/>
      <c r="K162" s="98"/>
      <c r="L162" s="98"/>
      <c r="M162" s="97"/>
      <c r="N162" s="98"/>
      <c r="O162" s="98"/>
      <c r="P162" s="97"/>
      <c r="Q162" s="98"/>
      <c r="R162" s="98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</row>
    <row r="163" spans="1:30" ht="13" x14ac:dyDescent="0.15">
      <c r="A163" s="97"/>
      <c r="B163" s="97"/>
      <c r="C163" s="98"/>
      <c r="D163" s="97"/>
      <c r="E163" s="97"/>
      <c r="F163" s="98"/>
      <c r="G163" s="98"/>
      <c r="H163" s="98"/>
      <c r="I163" s="98"/>
      <c r="J163" s="98"/>
      <c r="K163" s="98"/>
      <c r="L163" s="98"/>
      <c r="M163" s="97"/>
      <c r="N163" s="98"/>
      <c r="O163" s="98"/>
      <c r="P163" s="97"/>
      <c r="Q163" s="98"/>
      <c r="R163" s="98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</row>
    <row r="164" spans="1:30" ht="13" x14ac:dyDescent="0.15">
      <c r="A164" s="97"/>
      <c r="B164" s="97"/>
      <c r="C164" s="98"/>
      <c r="D164" s="97"/>
      <c r="E164" s="97"/>
      <c r="F164" s="98"/>
      <c r="G164" s="98"/>
      <c r="H164" s="98"/>
      <c r="I164" s="98"/>
      <c r="J164" s="98"/>
      <c r="K164" s="98"/>
      <c r="L164" s="98"/>
      <c r="M164" s="97"/>
      <c r="N164" s="98"/>
      <c r="O164" s="98"/>
      <c r="P164" s="97"/>
      <c r="Q164" s="98"/>
      <c r="R164" s="98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</row>
    <row r="165" spans="1:30" ht="13" x14ac:dyDescent="0.15">
      <c r="A165" s="97"/>
      <c r="B165" s="97"/>
      <c r="C165" s="98"/>
      <c r="D165" s="97"/>
      <c r="E165" s="97"/>
      <c r="F165" s="98"/>
      <c r="G165" s="98"/>
      <c r="H165" s="98"/>
      <c r="I165" s="98"/>
      <c r="J165" s="98"/>
      <c r="K165" s="98"/>
      <c r="L165" s="98"/>
      <c r="M165" s="97"/>
      <c r="N165" s="98"/>
      <c r="O165" s="98"/>
      <c r="P165" s="97"/>
      <c r="Q165" s="98"/>
      <c r="R165" s="98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</row>
    <row r="166" spans="1:30" ht="13" x14ac:dyDescent="0.15">
      <c r="A166" s="97"/>
      <c r="B166" s="97"/>
      <c r="C166" s="98"/>
      <c r="D166" s="97"/>
      <c r="E166" s="97"/>
      <c r="F166" s="98"/>
      <c r="G166" s="98"/>
      <c r="H166" s="98"/>
      <c r="I166" s="98"/>
      <c r="J166" s="98"/>
      <c r="K166" s="98"/>
      <c r="L166" s="98"/>
      <c r="M166" s="97"/>
      <c r="N166" s="98"/>
      <c r="O166" s="98"/>
      <c r="P166" s="97"/>
      <c r="Q166" s="98"/>
      <c r="R166" s="98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</row>
    <row r="167" spans="1:30" ht="13" x14ac:dyDescent="0.15">
      <c r="A167" s="97"/>
      <c r="B167" s="97"/>
      <c r="C167" s="98"/>
      <c r="D167" s="97"/>
      <c r="E167" s="97"/>
      <c r="F167" s="98"/>
      <c r="G167" s="98"/>
      <c r="H167" s="98"/>
      <c r="I167" s="98"/>
      <c r="J167" s="98"/>
      <c r="K167" s="98"/>
      <c r="L167" s="98"/>
      <c r="M167" s="97"/>
      <c r="N167" s="98"/>
      <c r="O167" s="98"/>
      <c r="P167" s="97"/>
      <c r="Q167" s="98"/>
      <c r="R167" s="98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</row>
    <row r="168" spans="1:30" ht="13" x14ac:dyDescent="0.15">
      <c r="A168" s="97"/>
      <c r="B168" s="97"/>
      <c r="C168" s="98"/>
      <c r="D168" s="97"/>
      <c r="E168" s="97"/>
      <c r="F168" s="98"/>
      <c r="G168" s="98"/>
      <c r="H168" s="98"/>
      <c r="I168" s="98"/>
      <c r="J168" s="98"/>
      <c r="K168" s="98"/>
      <c r="L168" s="98"/>
      <c r="M168" s="97"/>
      <c r="N168" s="98"/>
      <c r="O168" s="98"/>
      <c r="P168" s="97"/>
      <c r="Q168" s="98"/>
      <c r="R168" s="98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</row>
    <row r="169" spans="1:30" ht="13" x14ac:dyDescent="0.15">
      <c r="A169" s="97"/>
      <c r="B169" s="97"/>
      <c r="C169" s="98"/>
      <c r="D169" s="97"/>
      <c r="E169" s="97"/>
      <c r="F169" s="98"/>
      <c r="G169" s="98"/>
      <c r="H169" s="98"/>
      <c r="I169" s="98"/>
      <c r="J169" s="98"/>
      <c r="K169" s="98"/>
      <c r="L169" s="98"/>
      <c r="M169" s="97"/>
      <c r="N169" s="98"/>
      <c r="O169" s="98"/>
      <c r="P169" s="97"/>
      <c r="Q169" s="98"/>
      <c r="R169" s="98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</row>
    <row r="170" spans="1:30" ht="13" x14ac:dyDescent="0.15">
      <c r="A170" s="97"/>
      <c r="B170" s="97"/>
      <c r="C170" s="98"/>
      <c r="D170" s="97"/>
      <c r="E170" s="97"/>
      <c r="F170" s="98"/>
      <c r="G170" s="98"/>
      <c r="H170" s="98"/>
      <c r="I170" s="98"/>
      <c r="J170" s="98"/>
      <c r="K170" s="98"/>
      <c r="L170" s="98"/>
      <c r="M170" s="97"/>
      <c r="N170" s="98"/>
      <c r="O170" s="98"/>
      <c r="P170" s="97"/>
      <c r="Q170" s="98"/>
      <c r="R170" s="98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</row>
    <row r="171" spans="1:30" ht="13" x14ac:dyDescent="0.15">
      <c r="A171" s="97"/>
      <c r="B171" s="97"/>
      <c r="C171" s="98"/>
      <c r="D171" s="97"/>
      <c r="E171" s="97"/>
      <c r="F171" s="98"/>
      <c r="G171" s="98"/>
      <c r="H171" s="98"/>
      <c r="I171" s="98"/>
      <c r="J171" s="98"/>
      <c r="K171" s="98"/>
      <c r="L171" s="98"/>
      <c r="M171" s="97"/>
      <c r="N171" s="98"/>
      <c r="O171" s="98"/>
      <c r="P171" s="97"/>
      <c r="Q171" s="98"/>
      <c r="R171" s="98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</row>
    <row r="172" spans="1:30" ht="13" x14ac:dyDescent="0.15">
      <c r="A172" s="97"/>
      <c r="B172" s="97"/>
      <c r="C172" s="98"/>
      <c r="D172" s="97"/>
      <c r="E172" s="97"/>
      <c r="F172" s="98"/>
      <c r="G172" s="98"/>
      <c r="H172" s="98"/>
      <c r="I172" s="98"/>
      <c r="J172" s="98"/>
      <c r="K172" s="98"/>
      <c r="L172" s="98"/>
      <c r="M172" s="97"/>
      <c r="N172" s="98"/>
      <c r="O172" s="98"/>
      <c r="P172" s="97"/>
      <c r="Q172" s="98"/>
      <c r="R172" s="98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</row>
    <row r="173" spans="1:30" ht="13" x14ac:dyDescent="0.15">
      <c r="A173" s="97"/>
      <c r="B173" s="97"/>
      <c r="C173" s="98"/>
      <c r="D173" s="97"/>
      <c r="E173" s="97"/>
      <c r="F173" s="98"/>
      <c r="G173" s="98"/>
      <c r="H173" s="98"/>
      <c r="I173" s="98"/>
      <c r="J173" s="98"/>
      <c r="K173" s="98"/>
      <c r="L173" s="98"/>
      <c r="M173" s="97"/>
      <c r="N173" s="98"/>
      <c r="O173" s="98"/>
      <c r="P173" s="97"/>
      <c r="Q173" s="98"/>
      <c r="R173" s="98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</row>
    <row r="174" spans="1:30" ht="13" x14ac:dyDescent="0.15">
      <c r="A174" s="97"/>
      <c r="B174" s="97"/>
      <c r="C174" s="98"/>
      <c r="D174" s="97"/>
      <c r="E174" s="97"/>
      <c r="F174" s="98"/>
      <c r="G174" s="98"/>
      <c r="H174" s="98"/>
      <c r="I174" s="98"/>
      <c r="J174" s="98"/>
      <c r="K174" s="98"/>
      <c r="L174" s="98"/>
      <c r="M174" s="97"/>
      <c r="N174" s="98"/>
      <c r="O174" s="98"/>
      <c r="P174" s="97"/>
      <c r="Q174" s="98"/>
      <c r="R174" s="98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</row>
    <row r="175" spans="1:30" ht="13" x14ac:dyDescent="0.15">
      <c r="A175" s="97"/>
      <c r="B175" s="97"/>
      <c r="C175" s="98"/>
      <c r="D175" s="97"/>
      <c r="E175" s="97"/>
      <c r="F175" s="98"/>
      <c r="G175" s="98"/>
      <c r="H175" s="98"/>
      <c r="I175" s="98"/>
      <c r="J175" s="98"/>
      <c r="K175" s="98"/>
      <c r="L175" s="98"/>
      <c r="M175" s="97"/>
      <c r="N175" s="98"/>
      <c r="O175" s="98"/>
      <c r="P175" s="97"/>
      <c r="Q175" s="98"/>
      <c r="R175" s="98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</row>
    <row r="176" spans="1:30" ht="13" x14ac:dyDescent="0.15">
      <c r="A176" s="97"/>
      <c r="B176" s="97"/>
      <c r="C176" s="98"/>
      <c r="D176" s="97"/>
      <c r="E176" s="97"/>
      <c r="F176" s="98"/>
      <c r="G176" s="98"/>
      <c r="H176" s="98"/>
      <c r="I176" s="98"/>
      <c r="J176" s="98"/>
      <c r="K176" s="98"/>
      <c r="L176" s="98"/>
      <c r="M176" s="97"/>
      <c r="N176" s="98"/>
      <c r="O176" s="98"/>
      <c r="P176" s="97"/>
      <c r="Q176" s="98"/>
      <c r="R176" s="98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</row>
    <row r="177" spans="1:30" ht="13" x14ac:dyDescent="0.15">
      <c r="A177" s="97"/>
      <c r="B177" s="97"/>
      <c r="C177" s="98"/>
      <c r="D177" s="97"/>
      <c r="E177" s="97"/>
      <c r="F177" s="98"/>
      <c r="G177" s="98"/>
      <c r="H177" s="98"/>
      <c r="I177" s="98"/>
      <c r="J177" s="98"/>
      <c r="K177" s="98"/>
      <c r="L177" s="98"/>
      <c r="M177" s="97"/>
      <c r="N177" s="98"/>
      <c r="O177" s="98"/>
      <c r="P177" s="97"/>
      <c r="Q177" s="98"/>
      <c r="R177" s="98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</row>
    <row r="178" spans="1:30" ht="13" x14ac:dyDescent="0.15">
      <c r="A178" s="97"/>
      <c r="B178" s="97"/>
      <c r="C178" s="98"/>
      <c r="D178" s="97"/>
      <c r="E178" s="97"/>
      <c r="F178" s="98"/>
      <c r="G178" s="98"/>
      <c r="H178" s="98"/>
      <c r="I178" s="98"/>
      <c r="J178" s="98"/>
      <c r="K178" s="98"/>
      <c r="L178" s="98"/>
      <c r="M178" s="97"/>
      <c r="N178" s="98"/>
      <c r="O178" s="98"/>
      <c r="P178" s="97"/>
      <c r="Q178" s="98"/>
      <c r="R178" s="98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</row>
    <row r="179" spans="1:30" ht="13" x14ac:dyDescent="0.15">
      <c r="A179" s="97"/>
      <c r="B179" s="97"/>
      <c r="C179" s="98"/>
      <c r="D179" s="97"/>
      <c r="E179" s="97"/>
      <c r="F179" s="98"/>
      <c r="G179" s="98"/>
      <c r="H179" s="98"/>
      <c r="I179" s="98"/>
      <c r="J179" s="98"/>
      <c r="K179" s="98"/>
      <c r="L179" s="98"/>
      <c r="M179" s="97"/>
      <c r="N179" s="98"/>
      <c r="O179" s="98"/>
      <c r="P179" s="97"/>
      <c r="Q179" s="98"/>
      <c r="R179" s="98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</row>
    <row r="180" spans="1:30" ht="13" x14ac:dyDescent="0.15">
      <c r="A180" s="97"/>
      <c r="B180" s="97"/>
      <c r="C180" s="98"/>
      <c r="D180" s="97"/>
      <c r="E180" s="97"/>
      <c r="F180" s="98"/>
      <c r="G180" s="98"/>
      <c r="H180" s="98"/>
      <c r="I180" s="98"/>
      <c r="J180" s="98"/>
      <c r="K180" s="98"/>
      <c r="L180" s="98"/>
      <c r="M180" s="97"/>
      <c r="N180" s="98"/>
      <c r="O180" s="98"/>
      <c r="P180" s="97"/>
      <c r="Q180" s="98"/>
      <c r="R180" s="98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</row>
    <row r="181" spans="1:30" ht="13" x14ac:dyDescent="0.15">
      <c r="A181" s="97"/>
      <c r="B181" s="97"/>
      <c r="C181" s="98"/>
      <c r="D181" s="97"/>
      <c r="E181" s="97"/>
      <c r="F181" s="98"/>
      <c r="G181" s="98"/>
      <c r="H181" s="98"/>
      <c r="I181" s="98"/>
      <c r="J181" s="98"/>
      <c r="K181" s="98"/>
      <c r="L181" s="98"/>
      <c r="M181" s="97"/>
      <c r="N181" s="98"/>
      <c r="O181" s="98"/>
      <c r="P181" s="97"/>
      <c r="Q181" s="98"/>
      <c r="R181" s="98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</row>
    <row r="182" spans="1:30" ht="13" x14ac:dyDescent="0.15">
      <c r="A182" s="97"/>
      <c r="B182" s="97"/>
      <c r="C182" s="98"/>
      <c r="D182" s="97"/>
      <c r="E182" s="97"/>
      <c r="F182" s="98"/>
      <c r="G182" s="98"/>
      <c r="H182" s="98"/>
      <c r="I182" s="98"/>
      <c r="J182" s="98"/>
      <c r="K182" s="98"/>
      <c r="L182" s="98"/>
      <c r="M182" s="97"/>
      <c r="N182" s="98"/>
      <c r="O182" s="98"/>
      <c r="P182" s="97"/>
      <c r="Q182" s="98"/>
      <c r="R182" s="98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</row>
    <row r="183" spans="1:30" ht="13" x14ac:dyDescent="0.15">
      <c r="A183" s="97"/>
      <c r="B183" s="97"/>
      <c r="C183" s="98"/>
      <c r="D183" s="97"/>
      <c r="E183" s="97"/>
      <c r="F183" s="98"/>
      <c r="G183" s="98"/>
      <c r="H183" s="98"/>
      <c r="I183" s="98"/>
      <c r="J183" s="98"/>
      <c r="K183" s="98"/>
      <c r="L183" s="98"/>
      <c r="M183" s="97"/>
      <c r="N183" s="98"/>
      <c r="O183" s="98"/>
      <c r="P183" s="97"/>
      <c r="Q183" s="98"/>
      <c r="R183" s="98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</row>
    <row r="184" spans="1:30" ht="13" x14ac:dyDescent="0.15">
      <c r="A184" s="97"/>
      <c r="B184" s="97"/>
      <c r="C184" s="98"/>
      <c r="D184" s="97"/>
      <c r="E184" s="97"/>
      <c r="F184" s="98"/>
      <c r="G184" s="98"/>
      <c r="H184" s="98"/>
      <c r="I184" s="98"/>
      <c r="J184" s="98"/>
      <c r="K184" s="98"/>
      <c r="L184" s="98"/>
      <c r="M184" s="97"/>
      <c r="N184" s="98"/>
      <c r="O184" s="98"/>
      <c r="P184" s="97"/>
      <c r="Q184" s="98"/>
      <c r="R184" s="98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</row>
    <row r="185" spans="1:30" ht="13" x14ac:dyDescent="0.15">
      <c r="A185" s="97"/>
      <c r="B185" s="97"/>
      <c r="C185" s="98"/>
      <c r="D185" s="97"/>
      <c r="E185" s="97"/>
      <c r="F185" s="98"/>
      <c r="G185" s="98"/>
      <c r="H185" s="98"/>
      <c r="I185" s="98"/>
      <c r="J185" s="98"/>
      <c r="K185" s="98"/>
      <c r="L185" s="98"/>
      <c r="M185" s="97"/>
      <c r="N185" s="98"/>
      <c r="O185" s="98"/>
      <c r="P185" s="97"/>
      <c r="Q185" s="98"/>
      <c r="R185" s="98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</row>
    <row r="186" spans="1:30" ht="13" x14ac:dyDescent="0.15">
      <c r="A186" s="97"/>
      <c r="B186" s="97"/>
      <c r="C186" s="98"/>
      <c r="D186" s="97"/>
      <c r="E186" s="97"/>
      <c r="F186" s="98"/>
      <c r="G186" s="98"/>
      <c r="H186" s="98"/>
      <c r="I186" s="98"/>
      <c r="J186" s="98"/>
      <c r="K186" s="98"/>
      <c r="L186" s="98"/>
      <c r="M186" s="97"/>
      <c r="N186" s="98"/>
      <c r="O186" s="98"/>
      <c r="P186" s="97"/>
      <c r="Q186" s="98"/>
      <c r="R186" s="98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</row>
    <row r="187" spans="1:30" ht="13" x14ac:dyDescent="0.15">
      <c r="A187" s="97"/>
      <c r="B187" s="97"/>
      <c r="C187" s="98"/>
      <c r="D187" s="97"/>
      <c r="E187" s="97"/>
      <c r="F187" s="98"/>
      <c r="G187" s="98"/>
      <c r="H187" s="98"/>
      <c r="I187" s="98"/>
      <c r="J187" s="98"/>
      <c r="K187" s="98"/>
      <c r="L187" s="98"/>
      <c r="M187" s="97"/>
      <c r="N187" s="98"/>
      <c r="O187" s="98"/>
      <c r="P187" s="97"/>
      <c r="Q187" s="98"/>
      <c r="R187" s="98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</row>
    <row r="188" spans="1:30" ht="13" x14ac:dyDescent="0.15">
      <c r="A188" s="97"/>
      <c r="B188" s="97"/>
      <c r="C188" s="98"/>
      <c r="D188" s="97"/>
      <c r="E188" s="97"/>
      <c r="F188" s="98"/>
      <c r="G188" s="98"/>
      <c r="H188" s="98"/>
      <c r="I188" s="98"/>
      <c r="J188" s="98"/>
      <c r="K188" s="98"/>
      <c r="L188" s="98"/>
      <c r="M188" s="97"/>
      <c r="N188" s="98"/>
      <c r="O188" s="98"/>
      <c r="P188" s="97"/>
      <c r="Q188" s="98"/>
      <c r="R188" s="98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</row>
    <row r="189" spans="1:30" ht="13" x14ac:dyDescent="0.15">
      <c r="A189" s="97"/>
      <c r="B189" s="97"/>
      <c r="C189" s="98"/>
      <c r="D189" s="97"/>
      <c r="E189" s="97"/>
      <c r="F189" s="98"/>
      <c r="G189" s="98"/>
      <c r="H189" s="98"/>
      <c r="I189" s="98"/>
      <c r="J189" s="98"/>
      <c r="K189" s="98"/>
      <c r="L189" s="98"/>
      <c r="M189" s="97"/>
      <c r="N189" s="98"/>
      <c r="O189" s="98"/>
      <c r="P189" s="97"/>
      <c r="Q189" s="98"/>
      <c r="R189" s="98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</row>
    <row r="190" spans="1:30" ht="13" x14ac:dyDescent="0.15">
      <c r="A190" s="97"/>
      <c r="B190" s="97"/>
      <c r="C190" s="98"/>
      <c r="D190" s="97"/>
      <c r="E190" s="97"/>
      <c r="F190" s="98"/>
      <c r="G190" s="98"/>
      <c r="H190" s="98"/>
      <c r="I190" s="98"/>
      <c r="J190" s="98"/>
      <c r="K190" s="98"/>
      <c r="L190" s="98"/>
      <c r="M190" s="97"/>
      <c r="N190" s="98"/>
      <c r="O190" s="98"/>
      <c r="P190" s="97"/>
      <c r="Q190" s="98"/>
      <c r="R190" s="98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</row>
    <row r="191" spans="1:30" ht="13" x14ac:dyDescent="0.15">
      <c r="A191" s="97"/>
      <c r="B191" s="97"/>
      <c r="C191" s="98"/>
      <c r="D191" s="97"/>
      <c r="E191" s="97"/>
      <c r="F191" s="98"/>
      <c r="G191" s="98"/>
      <c r="H191" s="98"/>
      <c r="I191" s="98"/>
      <c r="J191" s="98"/>
      <c r="K191" s="98"/>
      <c r="L191" s="98"/>
      <c r="M191" s="97"/>
      <c r="N191" s="98"/>
      <c r="O191" s="98"/>
      <c r="P191" s="97"/>
      <c r="Q191" s="98"/>
      <c r="R191" s="98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</row>
    <row r="192" spans="1:30" ht="13" x14ac:dyDescent="0.15">
      <c r="A192" s="97"/>
      <c r="B192" s="97"/>
      <c r="C192" s="98"/>
      <c r="D192" s="97"/>
      <c r="E192" s="97"/>
      <c r="F192" s="98"/>
      <c r="G192" s="98"/>
      <c r="H192" s="98"/>
      <c r="I192" s="98"/>
      <c r="J192" s="98"/>
      <c r="K192" s="98"/>
      <c r="L192" s="98"/>
      <c r="M192" s="97"/>
      <c r="N192" s="98"/>
      <c r="O192" s="98"/>
      <c r="P192" s="97"/>
      <c r="Q192" s="98"/>
      <c r="R192" s="98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</row>
    <row r="193" spans="1:30" ht="13" x14ac:dyDescent="0.15">
      <c r="A193" s="97"/>
      <c r="B193" s="97"/>
      <c r="C193" s="98"/>
      <c r="D193" s="97"/>
      <c r="E193" s="97"/>
      <c r="F193" s="98"/>
      <c r="G193" s="98"/>
      <c r="H193" s="98"/>
      <c r="I193" s="98"/>
      <c r="J193" s="98"/>
      <c r="K193" s="98"/>
      <c r="L193" s="98"/>
      <c r="M193" s="97"/>
      <c r="N193" s="98"/>
      <c r="O193" s="98"/>
      <c r="P193" s="97"/>
      <c r="Q193" s="98"/>
      <c r="R193" s="98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</row>
    <row r="194" spans="1:30" ht="13" x14ac:dyDescent="0.15">
      <c r="A194" s="97"/>
      <c r="B194" s="97"/>
      <c r="C194" s="98"/>
      <c r="D194" s="97"/>
      <c r="E194" s="97"/>
      <c r="F194" s="98"/>
      <c r="G194" s="98"/>
      <c r="H194" s="98"/>
      <c r="I194" s="98"/>
      <c r="J194" s="98"/>
      <c r="K194" s="98"/>
      <c r="L194" s="98"/>
      <c r="M194" s="97"/>
      <c r="N194" s="98"/>
      <c r="O194" s="98"/>
      <c r="P194" s="97"/>
      <c r="Q194" s="98"/>
      <c r="R194" s="98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</row>
    <row r="195" spans="1:30" ht="13" x14ac:dyDescent="0.15">
      <c r="A195" s="97"/>
      <c r="B195" s="97"/>
      <c r="C195" s="98"/>
      <c r="D195" s="97"/>
      <c r="E195" s="97"/>
      <c r="F195" s="98"/>
      <c r="G195" s="98"/>
      <c r="H195" s="98"/>
      <c r="I195" s="98"/>
      <c r="J195" s="98"/>
      <c r="K195" s="98"/>
      <c r="L195" s="98"/>
      <c r="M195" s="97"/>
      <c r="N195" s="98"/>
      <c r="O195" s="98"/>
      <c r="P195" s="97"/>
      <c r="Q195" s="98"/>
      <c r="R195" s="98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</row>
    <row r="196" spans="1:30" ht="13" x14ac:dyDescent="0.15">
      <c r="A196" s="97"/>
      <c r="B196" s="97"/>
      <c r="C196" s="98"/>
      <c r="D196" s="97"/>
      <c r="E196" s="97"/>
      <c r="F196" s="98"/>
      <c r="G196" s="98"/>
      <c r="H196" s="98"/>
      <c r="I196" s="98"/>
      <c r="J196" s="98"/>
      <c r="K196" s="98"/>
      <c r="L196" s="98"/>
      <c r="M196" s="97"/>
      <c r="N196" s="98"/>
      <c r="O196" s="98"/>
      <c r="P196" s="97"/>
      <c r="Q196" s="98"/>
      <c r="R196" s="98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</row>
    <row r="197" spans="1:30" ht="13" x14ac:dyDescent="0.15">
      <c r="A197" s="97"/>
      <c r="B197" s="97"/>
      <c r="C197" s="98"/>
      <c r="D197" s="97"/>
      <c r="E197" s="97"/>
      <c r="F197" s="98"/>
      <c r="G197" s="98"/>
      <c r="H197" s="98"/>
      <c r="I197" s="98"/>
      <c r="J197" s="98"/>
      <c r="K197" s="98"/>
      <c r="L197" s="98"/>
      <c r="M197" s="97"/>
      <c r="N197" s="98"/>
      <c r="O197" s="98"/>
      <c r="P197" s="97"/>
      <c r="Q197" s="98"/>
      <c r="R197" s="98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</row>
    <row r="198" spans="1:30" ht="13" x14ac:dyDescent="0.15">
      <c r="A198" s="97"/>
      <c r="B198" s="97"/>
      <c r="C198" s="98"/>
      <c r="D198" s="97"/>
      <c r="E198" s="97"/>
      <c r="F198" s="98"/>
      <c r="G198" s="98"/>
      <c r="H198" s="98"/>
      <c r="I198" s="98"/>
      <c r="J198" s="98"/>
      <c r="K198" s="98"/>
      <c r="L198" s="98"/>
      <c r="M198" s="97"/>
      <c r="N198" s="98"/>
      <c r="O198" s="98"/>
      <c r="P198" s="97"/>
      <c r="Q198" s="98"/>
      <c r="R198" s="98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</row>
    <row r="199" spans="1:30" ht="13" x14ac:dyDescent="0.15">
      <c r="A199" s="97"/>
      <c r="B199" s="97"/>
      <c r="C199" s="98"/>
      <c r="D199" s="97"/>
      <c r="E199" s="97"/>
      <c r="F199" s="98"/>
      <c r="G199" s="98"/>
      <c r="H199" s="98"/>
      <c r="I199" s="98"/>
      <c r="J199" s="98"/>
      <c r="K199" s="98"/>
      <c r="L199" s="98"/>
      <c r="M199" s="97"/>
      <c r="N199" s="98"/>
      <c r="O199" s="98"/>
      <c r="P199" s="97"/>
      <c r="Q199" s="98"/>
      <c r="R199" s="98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</row>
    <row r="200" spans="1:30" ht="13" x14ac:dyDescent="0.15">
      <c r="A200" s="97"/>
      <c r="B200" s="97"/>
      <c r="C200" s="98"/>
      <c r="D200" s="97"/>
      <c r="E200" s="97"/>
      <c r="F200" s="98"/>
      <c r="G200" s="98"/>
      <c r="H200" s="98"/>
      <c r="I200" s="98"/>
      <c r="J200" s="98"/>
      <c r="K200" s="98"/>
      <c r="L200" s="98"/>
      <c r="M200" s="97"/>
      <c r="N200" s="98"/>
      <c r="O200" s="98"/>
      <c r="P200" s="97"/>
      <c r="Q200" s="98"/>
      <c r="R200" s="98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</row>
    <row r="201" spans="1:30" ht="13" x14ac:dyDescent="0.15">
      <c r="A201" s="97"/>
      <c r="B201" s="97"/>
      <c r="C201" s="98"/>
      <c r="D201" s="97"/>
      <c r="E201" s="97"/>
      <c r="F201" s="98"/>
      <c r="G201" s="98"/>
      <c r="H201" s="98"/>
      <c r="I201" s="98"/>
      <c r="J201" s="98"/>
      <c r="K201" s="98"/>
      <c r="L201" s="98"/>
      <c r="M201" s="97"/>
      <c r="N201" s="98"/>
      <c r="O201" s="98"/>
      <c r="P201" s="97"/>
      <c r="Q201" s="98"/>
      <c r="R201" s="98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</row>
    <row r="202" spans="1:30" ht="13" x14ac:dyDescent="0.15">
      <c r="A202" s="97"/>
      <c r="B202" s="97"/>
      <c r="C202" s="98"/>
      <c r="D202" s="97"/>
      <c r="E202" s="97"/>
      <c r="F202" s="98"/>
      <c r="G202" s="98"/>
      <c r="H202" s="98"/>
      <c r="I202" s="98"/>
      <c r="J202" s="98"/>
      <c r="K202" s="98"/>
      <c r="L202" s="98"/>
      <c r="M202" s="97"/>
      <c r="N202" s="98"/>
      <c r="O202" s="98"/>
      <c r="P202" s="97"/>
      <c r="Q202" s="98"/>
      <c r="R202" s="98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</row>
    <row r="203" spans="1:30" ht="13" x14ac:dyDescent="0.15">
      <c r="A203" s="97"/>
      <c r="B203" s="97"/>
      <c r="C203" s="98"/>
      <c r="D203" s="97"/>
      <c r="E203" s="97"/>
      <c r="F203" s="98"/>
      <c r="G203" s="98"/>
      <c r="H203" s="98"/>
      <c r="I203" s="98"/>
      <c r="J203" s="98"/>
      <c r="K203" s="98"/>
      <c r="L203" s="98"/>
      <c r="M203" s="97"/>
      <c r="N203" s="98"/>
      <c r="O203" s="98"/>
      <c r="P203" s="97"/>
      <c r="Q203" s="98"/>
      <c r="R203" s="98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</row>
    <row r="204" spans="1:30" ht="13" x14ac:dyDescent="0.15">
      <c r="A204" s="97"/>
      <c r="B204" s="97"/>
      <c r="C204" s="98"/>
      <c r="D204" s="97"/>
      <c r="E204" s="97"/>
      <c r="F204" s="98"/>
      <c r="G204" s="98"/>
      <c r="H204" s="98"/>
      <c r="I204" s="98"/>
      <c r="J204" s="98"/>
      <c r="K204" s="98"/>
      <c r="L204" s="98"/>
      <c r="M204" s="97"/>
      <c r="N204" s="98"/>
      <c r="O204" s="98"/>
      <c r="P204" s="97"/>
      <c r="Q204" s="98"/>
      <c r="R204" s="98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</row>
    <row r="205" spans="1:30" ht="13" x14ac:dyDescent="0.15">
      <c r="A205" s="97"/>
      <c r="B205" s="97"/>
      <c r="C205" s="98"/>
      <c r="D205" s="97"/>
      <c r="E205" s="97"/>
      <c r="F205" s="98"/>
      <c r="G205" s="98"/>
      <c r="H205" s="98"/>
      <c r="I205" s="98"/>
      <c r="J205" s="98"/>
      <c r="K205" s="98"/>
      <c r="L205" s="98"/>
      <c r="M205" s="97"/>
      <c r="N205" s="98"/>
      <c r="O205" s="98"/>
      <c r="P205" s="97"/>
      <c r="Q205" s="98"/>
      <c r="R205" s="98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</row>
    <row r="206" spans="1:30" ht="13" x14ac:dyDescent="0.15">
      <c r="A206" s="97"/>
      <c r="B206" s="97"/>
      <c r="C206" s="98"/>
      <c r="D206" s="97"/>
      <c r="E206" s="97"/>
      <c r="F206" s="98"/>
      <c r="G206" s="98"/>
      <c r="H206" s="98"/>
      <c r="I206" s="98"/>
      <c r="J206" s="98"/>
      <c r="K206" s="98"/>
      <c r="L206" s="98"/>
      <c r="M206" s="97"/>
      <c r="N206" s="98"/>
      <c r="O206" s="98"/>
      <c r="P206" s="97"/>
      <c r="Q206" s="98"/>
      <c r="R206" s="98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</row>
    <row r="207" spans="1:30" ht="13" x14ac:dyDescent="0.15">
      <c r="A207" s="97"/>
      <c r="B207" s="97"/>
      <c r="C207" s="98"/>
      <c r="D207" s="97"/>
      <c r="E207" s="97"/>
      <c r="F207" s="98"/>
      <c r="G207" s="98"/>
      <c r="H207" s="98"/>
      <c r="I207" s="98"/>
      <c r="J207" s="98"/>
      <c r="K207" s="98"/>
      <c r="L207" s="98"/>
      <c r="M207" s="97"/>
      <c r="N207" s="98"/>
      <c r="O207" s="98"/>
      <c r="P207" s="97"/>
      <c r="Q207" s="98"/>
      <c r="R207" s="98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</row>
    <row r="208" spans="1:30" ht="13" x14ac:dyDescent="0.15">
      <c r="A208" s="97"/>
      <c r="B208" s="97"/>
      <c r="C208" s="98"/>
      <c r="D208" s="97"/>
      <c r="E208" s="97"/>
      <c r="F208" s="98"/>
      <c r="G208" s="98"/>
      <c r="H208" s="98"/>
      <c r="I208" s="98"/>
      <c r="J208" s="98"/>
      <c r="K208" s="98"/>
      <c r="L208" s="98"/>
      <c r="M208" s="97"/>
      <c r="N208" s="98"/>
      <c r="O208" s="98"/>
      <c r="P208" s="97"/>
      <c r="Q208" s="98"/>
      <c r="R208" s="98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</row>
    <row r="209" spans="1:30" ht="13" x14ac:dyDescent="0.15">
      <c r="A209" s="97"/>
      <c r="B209" s="97"/>
      <c r="C209" s="98"/>
      <c r="D209" s="97"/>
      <c r="E209" s="97"/>
      <c r="F209" s="98"/>
      <c r="G209" s="98"/>
      <c r="H209" s="98"/>
      <c r="I209" s="98"/>
      <c r="J209" s="98"/>
      <c r="K209" s="98"/>
      <c r="L209" s="98"/>
      <c r="M209" s="97"/>
      <c r="N209" s="98"/>
      <c r="O209" s="98"/>
      <c r="P209" s="97"/>
      <c r="Q209" s="98"/>
      <c r="R209" s="98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</row>
    <row r="210" spans="1:30" ht="13" x14ac:dyDescent="0.15">
      <c r="A210" s="97"/>
      <c r="B210" s="97"/>
      <c r="C210" s="98"/>
      <c r="D210" s="97"/>
      <c r="E210" s="97"/>
      <c r="F210" s="98"/>
      <c r="G210" s="98"/>
      <c r="H210" s="98"/>
      <c r="I210" s="98"/>
      <c r="J210" s="98"/>
      <c r="K210" s="98"/>
      <c r="L210" s="98"/>
      <c r="M210" s="97"/>
      <c r="N210" s="98"/>
      <c r="O210" s="98"/>
      <c r="P210" s="97"/>
      <c r="Q210" s="98"/>
      <c r="R210" s="98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</row>
    <row r="211" spans="1:30" ht="13" x14ac:dyDescent="0.15">
      <c r="A211" s="97"/>
      <c r="B211" s="97"/>
      <c r="C211" s="98"/>
      <c r="D211" s="97"/>
      <c r="E211" s="97"/>
      <c r="F211" s="98"/>
      <c r="G211" s="98"/>
      <c r="H211" s="98"/>
      <c r="I211" s="98"/>
      <c r="J211" s="98"/>
      <c r="K211" s="98"/>
      <c r="L211" s="98"/>
      <c r="M211" s="97"/>
      <c r="N211" s="98"/>
      <c r="O211" s="98"/>
      <c r="P211" s="97"/>
      <c r="Q211" s="98"/>
      <c r="R211" s="98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</row>
    <row r="212" spans="1:30" ht="13" x14ac:dyDescent="0.15">
      <c r="A212" s="97"/>
      <c r="B212" s="97"/>
      <c r="C212" s="98"/>
      <c r="D212" s="97"/>
      <c r="E212" s="97"/>
      <c r="F212" s="98"/>
      <c r="G212" s="98"/>
      <c r="H212" s="98"/>
      <c r="I212" s="98"/>
      <c r="J212" s="98"/>
      <c r="K212" s="98"/>
      <c r="L212" s="98"/>
      <c r="M212" s="97"/>
      <c r="N212" s="98"/>
      <c r="O212" s="98"/>
      <c r="P212" s="97"/>
      <c r="Q212" s="98"/>
      <c r="R212" s="98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</row>
    <row r="213" spans="1:30" ht="13" x14ac:dyDescent="0.15">
      <c r="A213" s="97"/>
      <c r="B213" s="97"/>
      <c r="C213" s="98"/>
      <c r="D213" s="97"/>
      <c r="E213" s="97"/>
      <c r="F213" s="98"/>
      <c r="G213" s="98"/>
      <c r="H213" s="98"/>
      <c r="I213" s="98"/>
      <c r="J213" s="98"/>
      <c r="K213" s="98"/>
      <c r="L213" s="98"/>
      <c r="M213" s="97"/>
      <c r="N213" s="98"/>
      <c r="O213" s="98"/>
      <c r="P213" s="97"/>
      <c r="Q213" s="98"/>
      <c r="R213" s="98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</row>
    <row r="214" spans="1:30" ht="13" x14ac:dyDescent="0.15">
      <c r="A214" s="97"/>
      <c r="B214" s="97"/>
      <c r="C214" s="98"/>
      <c r="D214" s="97"/>
      <c r="E214" s="97"/>
      <c r="F214" s="98"/>
      <c r="G214" s="98"/>
      <c r="H214" s="98"/>
      <c r="I214" s="98"/>
      <c r="J214" s="98"/>
      <c r="K214" s="98"/>
      <c r="L214" s="98"/>
      <c r="M214" s="97"/>
      <c r="N214" s="98"/>
      <c r="O214" s="98"/>
      <c r="P214" s="97"/>
      <c r="Q214" s="98"/>
      <c r="R214" s="98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</row>
    <row r="215" spans="1:30" ht="13" x14ac:dyDescent="0.15">
      <c r="A215" s="97"/>
      <c r="B215" s="97"/>
      <c r="C215" s="98"/>
      <c r="D215" s="97"/>
      <c r="E215" s="97"/>
      <c r="F215" s="98"/>
      <c r="G215" s="98"/>
      <c r="H215" s="98"/>
      <c r="I215" s="98"/>
      <c r="J215" s="98"/>
      <c r="K215" s="98"/>
      <c r="L215" s="98"/>
      <c r="M215" s="97"/>
      <c r="N215" s="98"/>
      <c r="O215" s="98"/>
      <c r="P215" s="97"/>
      <c r="Q215" s="98"/>
      <c r="R215" s="98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</row>
    <row r="216" spans="1:30" ht="13" x14ac:dyDescent="0.15">
      <c r="A216" s="97"/>
      <c r="B216" s="97"/>
      <c r="C216" s="98"/>
      <c r="D216" s="97"/>
      <c r="E216" s="97"/>
      <c r="F216" s="98"/>
      <c r="G216" s="98"/>
      <c r="H216" s="98"/>
      <c r="I216" s="98"/>
      <c r="J216" s="98"/>
      <c r="K216" s="98"/>
      <c r="L216" s="98"/>
      <c r="M216" s="97"/>
      <c r="N216" s="98"/>
      <c r="O216" s="98"/>
      <c r="P216" s="97"/>
      <c r="Q216" s="98"/>
      <c r="R216" s="98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</row>
    <row r="217" spans="1:30" ht="13" x14ac:dyDescent="0.15">
      <c r="A217" s="97"/>
      <c r="B217" s="97"/>
      <c r="C217" s="98"/>
      <c r="D217" s="97"/>
      <c r="E217" s="97"/>
      <c r="F217" s="98"/>
      <c r="G217" s="98"/>
      <c r="H217" s="98"/>
      <c r="I217" s="98"/>
      <c r="J217" s="98"/>
      <c r="K217" s="98"/>
      <c r="L217" s="98"/>
      <c r="M217" s="97"/>
      <c r="N217" s="98"/>
      <c r="O217" s="98"/>
      <c r="P217" s="97"/>
      <c r="Q217" s="98"/>
      <c r="R217" s="98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</row>
    <row r="218" spans="1:30" ht="13" x14ac:dyDescent="0.15">
      <c r="A218" s="97"/>
      <c r="B218" s="97"/>
      <c r="C218" s="98"/>
      <c r="D218" s="97"/>
      <c r="E218" s="97"/>
      <c r="F218" s="98"/>
      <c r="G218" s="98"/>
      <c r="H218" s="98"/>
      <c r="I218" s="98"/>
      <c r="J218" s="98"/>
      <c r="K218" s="98"/>
      <c r="L218" s="98"/>
      <c r="M218" s="97"/>
      <c r="N218" s="98"/>
      <c r="O218" s="98"/>
      <c r="P218" s="97"/>
      <c r="Q218" s="98"/>
      <c r="R218" s="98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</row>
    <row r="219" spans="1:30" ht="13" x14ac:dyDescent="0.15">
      <c r="A219" s="97"/>
      <c r="B219" s="97"/>
      <c r="C219" s="98"/>
      <c r="D219" s="97"/>
      <c r="E219" s="97"/>
      <c r="F219" s="98"/>
      <c r="G219" s="98"/>
      <c r="H219" s="98"/>
      <c r="I219" s="98"/>
      <c r="J219" s="98"/>
      <c r="K219" s="98"/>
      <c r="L219" s="98"/>
      <c r="M219" s="97"/>
      <c r="N219" s="98"/>
      <c r="O219" s="98"/>
      <c r="P219" s="97"/>
      <c r="Q219" s="98"/>
      <c r="R219" s="98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</row>
    <row r="220" spans="1:30" ht="13" x14ac:dyDescent="0.15">
      <c r="A220" s="97"/>
      <c r="B220" s="97"/>
      <c r="C220" s="98"/>
      <c r="D220" s="97"/>
      <c r="E220" s="97"/>
      <c r="F220" s="98"/>
      <c r="G220" s="98"/>
      <c r="H220" s="98"/>
      <c r="I220" s="98"/>
      <c r="J220" s="98"/>
      <c r="K220" s="98"/>
      <c r="L220" s="98"/>
      <c r="M220" s="97"/>
      <c r="N220" s="98"/>
      <c r="O220" s="98"/>
      <c r="P220" s="97"/>
      <c r="Q220" s="98"/>
      <c r="R220" s="98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</row>
    <row r="221" spans="1:30" ht="13" x14ac:dyDescent="0.15">
      <c r="A221" s="97"/>
      <c r="B221" s="97"/>
      <c r="C221" s="98"/>
      <c r="D221" s="97"/>
      <c r="E221" s="97"/>
      <c r="F221" s="98"/>
      <c r="G221" s="98"/>
      <c r="H221" s="98"/>
      <c r="I221" s="98"/>
      <c r="J221" s="98"/>
      <c r="K221" s="98"/>
      <c r="L221" s="98"/>
      <c r="M221" s="97"/>
      <c r="N221" s="98"/>
      <c r="O221" s="98"/>
      <c r="P221" s="97"/>
      <c r="Q221" s="98"/>
      <c r="R221" s="98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</row>
    <row r="222" spans="1:30" ht="13" x14ac:dyDescent="0.15">
      <c r="A222" s="97"/>
      <c r="B222" s="97"/>
      <c r="C222" s="98"/>
      <c r="D222" s="97"/>
      <c r="E222" s="97"/>
      <c r="F222" s="98"/>
      <c r="G222" s="98"/>
      <c r="H222" s="98"/>
      <c r="I222" s="98"/>
      <c r="J222" s="98"/>
      <c r="K222" s="98"/>
      <c r="L222" s="98"/>
      <c r="M222" s="97"/>
      <c r="N222" s="98"/>
      <c r="O222" s="98"/>
      <c r="P222" s="97"/>
      <c r="Q222" s="98"/>
      <c r="R222" s="98"/>
      <c r="S222" s="97"/>
      <c r="T222" s="97"/>
      <c r="U222" s="97"/>
      <c r="V222" s="97"/>
      <c r="W222" s="97"/>
      <c r="X222" s="97"/>
      <c r="Y222" s="97"/>
      <c r="Z222" s="97"/>
      <c r="AA222" s="97"/>
      <c r="AB222" s="97"/>
      <c r="AC222" s="97"/>
      <c r="AD222" s="97"/>
    </row>
    <row r="223" spans="1:30" ht="13" x14ac:dyDescent="0.15">
      <c r="A223" s="97"/>
      <c r="B223" s="97"/>
      <c r="C223" s="98"/>
      <c r="D223" s="97"/>
      <c r="E223" s="97"/>
      <c r="F223" s="98"/>
      <c r="G223" s="98"/>
      <c r="H223" s="98"/>
      <c r="I223" s="98"/>
      <c r="J223" s="98"/>
      <c r="K223" s="98"/>
      <c r="L223" s="98"/>
      <c r="M223" s="97"/>
      <c r="N223" s="98"/>
      <c r="O223" s="98"/>
      <c r="P223" s="97"/>
      <c r="Q223" s="98"/>
      <c r="R223" s="98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</row>
    <row r="224" spans="1:30" ht="13" x14ac:dyDescent="0.15">
      <c r="A224" s="97"/>
      <c r="B224" s="97"/>
      <c r="C224" s="98"/>
      <c r="D224" s="97"/>
      <c r="E224" s="97"/>
      <c r="F224" s="98"/>
      <c r="G224" s="98"/>
      <c r="H224" s="98"/>
      <c r="I224" s="98"/>
      <c r="J224" s="98"/>
      <c r="K224" s="98"/>
      <c r="L224" s="98"/>
      <c r="M224" s="97"/>
      <c r="N224" s="98"/>
      <c r="O224" s="98"/>
      <c r="P224" s="97"/>
      <c r="Q224" s="98"/>
      <c r="R224" s="98"/>
      <c r="S224" s="97"/>
      <c r="T224" s="97"/>
      <c r="U224" s="97"/>
      <c r="V224" s="97"/>
      <c r="W224" s="97"/>
      <c r="X224" s="97"/>
      <c r="Y224" s="97"/>
      <c r="Z224" s="97"/>
      <c r="AA224" s="97"/>
      <c r="AB224" s="97"/>
      <c r="AC224" s="97"/>
      <c r="AD224" s="97"/>
    </row>
    <row r="225" spans="1:30" ht="13" x14ac:dyDescent="0.15">
      <c r="A225" s="97"/>
      <c r="B225" s="97"/>
      <c r="C225" s="98"/>
      <c r="D225" s="97"/>
      <c r="E225" s="97"/>
      <c r="F225" s="98"/>
      <c r="G225" s="98"/>
      <c r="H225" s="98"/>
      <c r="I225" s="98"/>
      <c r="J225" s="98"/>
      <c r="K225" s="98"/>
      <c r="L225" s="98"/>
      <c r="M225" s="97"/>
      <c r="N225" s="98"/>
      <c r="O225" s="98"/>
      <c r="P225" s="97"/>
      <c r="Q225" s="98"/>
      <c r="R225" s="98"/>
      <c r="S225" s="97"/>
      <c r="T225" s="97"/>
      <c r="U225" s="97"/>
      <c r="V225" s="97"/>
      <c r="W225" s="97"/>
      <c r="X225" s="97"/>
      <c r="Y225" s="97"/>
      <c r="Z225" s="97"/>
      <c r="AA225" s="97"/>
      <c r="AB225" s="97"/>
      <c r="AC225" s="97"/>
      <c r="AD225" s="97"/>
    </row>
    <row r="226" spans="1:30" ht="13" x14ac:dyDescent="0.15">
      <c r="A226" s="97"/>
      <c r="B226" s="97"/>
      <c r="C226" s="98"/>
      <c r="D226" s="97"/>
      <c r="E226" s="97"/>
      <c r="F226" s="98"/>
      <c r="G226" s="98"/>
      <c r="H226" s="98"/>
      <c r="I226" s="98"/>
      <c r="J226" s="98"/>
      <c r="K226" s="98"/>
      <c r="L226" s="98"/>
      <c r="M226" s="97"/>
      <c r="N226" s="98"/>
      <c r="O226" s="98"/>
      <c r="P226" s="97"/>
      <c r="Q226" s="98"/>
      <c r="R226" s="98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</row>
    <row r="227" spans="1:30" ht="13" x14ac:dyDescent="0.15">
      <c r="A227" s="97"/>
      <c r="B227" s="97"/>
      <c r="C227" s="98"/>
      <c r="D227" s="97"/>
      <c r="E227" s="97"/>
      <c r="F227" s="98"/>
      <c r="G227" s="98"/>
      <c r="H227" s="98"/>
      <c r="I227" s="98"/>
      <c r="J227" s="98"/>
      <c r="K227" s="98"/>
      <c r="L227" s="98"/>
      <c r="M227" s="97"/>
      <c r="N227" s="98"/>
      <c r="O227" s="98"/>
      <c r="P227" s="97"/>
      <c r="Q227" s="98"/>
      <c r="R227" s="98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</row>
    <row r="228" spans="1:30" ht="13" x14ac:dyDescent="0.15">
      <c r="A228" s="97"/>
      <c r="B228" s="97"/>
      <c r="C228" s="98"/>
      <c r="D228" s="97"/>
      <c r="E228" s="97"/>
      <c r="F228" s="98"/>
      <c r="G228" s="98"/>
      <c r="H228" s="98"/>
      <c r="I228" s="98"/>
      <c r="J228" s="98"/>
      <c r="K228" s="98"/>
      <c r="L228" s="98"/>
      <c r="M228" s="97"/>
      <c r="N228" s="98"/>
      <c r="O228" s="98"/>
      <c r="P228" s="97"/>
      <c r="Q228" s="98"/>
      <c r="R228" s="98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</row>
    <row r="229" spans="1:30" ht="13" x14ac:dyDescent="0.15">
      <c r="A229" s="97"/>
      <c r="B229" s="97"/>
      <c r="C229" s="98"/>
      <c r="D229" s="97"/>
      <c r="E229" s="97"/>
      <c r="F229" s="98"/>
      <c r="G229" s="98"/>
      <c r="H229" s="98"/>
      <c r="I229" s="98"/>
      <c r="J229" s="98"/>
      <c r="K229" s="98"/>
      <c r="L229" s="98"/>
      <c r="M229" s="97"/>
      <c r="N229" s="98"/>
      <c r="O229" s="98"/>
      <c r="P229" s="97"/>
      <c r="Q229" s="98"/>
      <c r="R229" s="98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</row>
    <row r="230" spans="1:30" ht="13" x14ac:dyDescent="0.15">
      <c r="A230" s="97"/>
      <c r="B230" s="97"/>
      <c r="C230" s="98"/>
      <c r="D230" s="97"/>
      <c r="E230" s="97"/>
      <c r="F230" s="98"/>
      <c r="G230" s="98"/>
      <c r="H230" s="98"/>
      <c r="I230" s="98"/>
      <c r="J230" s="98"/>
      <c r="K230" s="98"/>
      <c r="L230" s="98"/>
      <c r="M230" s="97"/>
      <c r="N230" s="98"/>
      <c r="O230" s="98"/>
      <c r="P230" s="97"/>
      <c r="Q230" s="98"/>
      <c r="R230" s="98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</row>
    <row r="231" spans="1:30" ht="13" x14ac:dyDescent="0.15">
      <c r="A231" s="97"/>
      <c r="B231" s="97"/>
      <c r="C231" s="98"/>
      <c r="D231" s="97"/>
      <c r="E231" s="97"/>
      <c r="F231" s="98"/>
      <c r="G231" s="98"/>
      <c r="H231" s="98"/>
      <c r="I231" s="98"/>
      <c r="J231" s="98"/>
      <c r="K231" s="98"/>
      <c r="L231" s="98"/>
      <c r="M231" s="97"/>
      <c r="N231" s="98"/>
      <c r="O231" s="98"/>
      <c r="P231" s="97"/>
      <c r="Q231" s="98"/>
      <c r="R231" s="98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</row>
    <row r="232" spans="1:30" ht="13" x14ac:dyDescent="0.15">
      <c r="A232" s="97"/>
      <c r="B232" s="97"/>
      <c r="C232" s="98"/>
      <c r="D232" s="97"/>
      <c r="E232" s="97"/>
      <c r="F232" s="98"/>
      <c r="G232" s="98"/>
      <c r="H232" s="98"/>
      <c r="I232" s="98"/>
      <c r="J232" s="98"/>
      <c r="K232" s="98"/>
      <c r="L232" s="98"/>
      <c r="M232" s="97"/>
      <c r="N232" s="98"/>
      <c r="O232" s="98"/>
      <c r="P232" s="97"/>
      <c r="Q232" s="98"/>
      <c r="R232" s="98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</row>
    <row r="233" spans="1:30" ht="13" x14ac:dyDescent="0.15">
      <c r="A233" s="97"/>
      <c r="B233" s="97"/>
      <c r="C233" s="98"/>
      <c r="D233" s="97"/>
      <c r="E233" s="97"/>
      <c r="F233" s="98"/>
      <c r="G233" s="98"/>
      <c r="H233" s="98"/>
      <c r="I233" s="98"/>
      <c r="J233" s="98"/>
      <c r="K233" s="98"/>
      <c r="L233" s="98"/>
      <c r="M233" s="97"/>
      <c r="N233" s="98"/>
      <c r="O233" s="98"/>
      <c r="P233" s="97"/>
      <c r="Q233" s="98"/>
      <c r="R233" s="98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</row>
    <row r="234" spans="1:30" ht="13" x14ac:dyDescent="0.15">
      <c r="A234" s="97"/>
      <c r="B234" s="97"/>
      <c r="C234" s="98"/>
      <c r="D234" s="97"/>
      <c r="E234" s="97"/>
      <c r="F234" s="98"/>
      <c r="G234" s="98"/>
      <c r="H234" s="98"/>
      <c r="I234" s="98"/>
      <c r="J234" s="98"/>
      <c r="K234" s="98"/>
      <c r="L234" s="98"/>
      <c r="M234" s="97"/>
      <c r="N234" s="98"/>
      <c r="O234" s="98"/>
      <c r="P234" s="97"/>
      <c r="Q234" s="98"/>
      <c r="R234" s="98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</row>
    <row r="235" spans="1:30" ht="13" x14ac:dyDescent="0.15">
      <c r="A235" s="97"/>
      <c r="B235" s="97"/>
      <c r="C235" s="98"/>
      <c r="D235" s="97"/>
      <c r="E235" s="97"/>
      <c r="F235" s="98"/>
      <c r="G235" s="98"/>
      <c r="H235" s="98"/>
      <c r="I235" s="98"/>
      <c r="J235" s="98"/>
      <c r="K235" s="98"/>
      <c r="L235" s="98"/>
      <c r="M235" s="97"/>
      <c r="N235" s="98"/>
      <c r="O235" s="98"/>
      <c r="P235" s="97"/>
      <c r="Q235" s="98"/>
      <c r="R235" s="98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</row>
    <row r="236" spans="1:30" ht="13" x14ac:dyDescent="0.15">
      <c r="A236" s="97"/>
      <c r="B236" s="97"/>
      <c r="C236" s="98"/>
      <c r="D236" s="97"/>
      <c r="E236" s="97"/>
      <c r="F236" s="98"/>
      <c r="G236" s="98"/>
      <c r="H236" s="98"/>
      <c r="I236" s="98"/>
      <c r="J236" s="98"/>
      <c r="K236" s="98"/>
      <c r="L236" s="98"/>
      <c r="M236" s="97"/>
      <c r="N236" s="98"/>
      <c r="O236" s="98"/>
      <c r="P236" s="97"/>
      <c r="Q236" s="98"/>
      <c r="R236" s="98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</row>
    <row r="237" spans="1:30" ht="13" x14ac:dyDescent="0.15">
      <c r="A237" s="97"/>
      <c r="B237" s="97"/>
      <c r="C237" s="98"/>
      <c r="D237" s="97"/>
      <c r="E237" s="97"/>
      <c r="F237" s="98"/>
      <c r="G237" s="98"/>
      <c r="H237" s="98"/>
      <c r="I237" s="98"/>
      <c r="J237" s="98"/>
      <c r="K237" s="98"/>
      <c r="L237" s="98"/>
      <c r="M237" s="97"/>
      <c r="N237" s="98"/>
      <c r="O237" s="98"/>
      <c r="P237" s="97"/>
      <c r="Q237" s="98"/>
      <c r="R237" s="98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</row>
    <row r="238" spans="1:30" ht="13" x14ac:dyDescent="0.15">
      <c r="A238" s="97"/>
      <c r="B238" s="97"/>
      <c r="C238" s="98"/>
      <c r="D238" s="97"/>
      <c r="E238" s="97"/>
      <c r="F238" s="98"/>
      <c r="G238" s="98"/>
      <c r="H238" s="98"/>
      <c r="I238" s="98"/>
      <c r="J238" s="98"/>
      <c r="K238" s="98"/>
      <c r="L238" s="98"/>
      <c r="M238" s="97"/>
      <c r="N238" s="98"/>
      <c r="O238" s="98"/>
      <c r="P238" s="97"/>
      <c r="Q238" s="98"/>
      <c r="R238" s="98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</row>
    <row r="239" spans="1:30" ht="13" x14ac:dyDescent="0.15">
      <c r="A239" s="97"/>
      <c r="B239" s="97"/>
      <c r="C239" s="98"/>
      <c r="D239" s="97"/>
      <c r="E239" s="97"/>
      <c r="F239" s="98"/>
      <c r="G239" s="98"/>
      <c r="H239" s="98"/>
      <c r="I239" s="98"/>
      <c r="J239" s="98"/>
      <c r="K239" s="98"/>
      <c r="L239" s="98"/>
      <c r="M239" s="97"/>
      <c r="N239" s="98"/>
      <c r="O239" s="98"/>
      <c r="P239" s="97"/>
      <c r="Q239" s="98"/>
      <c r="R239" s="98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</row>
    <row r="240" spans="1:30" ht="13" x14ac:dyDescent="0.15">
      <c r="A240" s="97"/>
      <c r="B240" s="97"/>
      <c r="C240" s="98"/>
      <c r="D240" s="97"/>
      <c r="E240" s="97"/>
      <c r="F240" s="98"/>
      <c r="G240" s="98"/>
      <c r="H240" s="98"/>
      <c r="I240" s="98"/>
      <c r="J240" s="98"/>
      <c r="K240" s="98"/>
      <c r="L240" s="98"/>
      <c r="M240" s="97"/>
      <c r="N240" s="98"/>
      <c r="O240" s="98"/>
      <c r="P240" s="97"/>
      <c r="Q240" s="98"/>
      <c r="R240" s="98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</row>
    <row r="241" spans="1:30" ht="13" x14ac:dyDescent="0.15">
      <c r="A241" s="97"/>
      <c r="B241" s="97"/>
      <c r="C241" s="98"/>
      <c r="D241" s="97"/>
      <c r="E241" s="97"/>
      <c r="F241" s="98"/>
      <c r="G241" s="98"/>
      <c r="H241" s="98"/>
      <c r="I241" s="98"/>
      <c r="J241" s="98"/>
      <c r="K241" s="98"/>
      <c r="L241" s="98"/>
      <c r="M241" s="97"/>
      <c r="N241" s="98"/>
      <c r="O241" s="98"/>
      <c r="P241" s="97"/>
      <c r="Q241" s="98"/>
      <c r="R241" s="98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</row>
    <row r="242" spans="1:30" ht="13" x14ac:dyDescent="0.15">
      <c r="A242" s="97"/>
      <c r="B242" s="97"/>
      <c r="C242" s="98"/>
      <c r="D242" s="97"/>
      <c r="E242" s="97"/>
      <c r="F242" s="98"/>
      <c r="G242" s="98"/>
      <c r="H242" s="98"/>
      <c r="I242" s="98"/>
      <c r="J242" s="98"/>
      <c r="K242" s="98"/>
      <c r="L242" s="98"/>
      <c r="M242" s="97"/>
      <c r="N242" s="98"/>
      <c r="O242" s="98"/>
      <c r="P242" s="97"/>
      <c r="Q242" s="98"/>
      <c r="R242" s="98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</row>
    <row r="243" spans="1:30" ht="13" x14ac:dyDescent="0.15">
      <c r="A243" s="97"/>
      <c r="B243" s="97"/>
      <c r="C243" s="98"/>
      <c r="D243" s="97"/>
      <c r="E243" s="97"/>
      <c r="F243" s="98"/>
      <c r="G243" s="98"/>
      <c r="H243" s="98"/>
      <c r="I243" s="98"/>
      <c r="J243" s="98"/>
      <c r="K243" s="98"/>
      <c r="L243" s="98"/>
      <c r="M243" s="97"/>
      <c r="N243" s="98"/>
      <c r="O243" s="98"/>
      <c r="P243" s="97"/>
      <c r="Q243" s="98"/>
      <c r="R243" s="98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</row>
    <row r="244" spans="1:30" ht="13" x14ac:dyDescent="0.15">
      <c r="A244" s="97"/>
      <c r="B244" s="97"/>
      <c r="C244" s="98"/>
      <c r="D244" s="97"/>
      <c r="E244" s="97"/>
      <c r="F244" s="98"/>
      <c r="G244" s="98"/>
      <c r="H244" s="98"/>
      <c r="I244" s="98"/>
      <c r="J244" s="98"/>
      <c r="K244" s="98"/>
      <c r="L244" s="98"/>
      <c r="M244" s="97"/>
      <c r="N244" s="98"/>
      <c r="O244" s="98"/>
      <c r="P244" s="97"/>
      <c r="Q244" s="98"/>
      <c r="R244" s="98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</row>
    <row r="245" spans="1:30" ht="13" x14ac:dyDescent="0.15">
      <c r="A245" s="97"/>
      <c r="B245" s="97"/>
      <c r="C245" s="98"/>
      <c r="D245" s="97"/>
      <c r="E245" s="97"/>
      <c r="F245" s="98"/>
      <c r="G245" s="98"/>
      <c r="H245" s="98"/>
      <c r="I245" s="98"/>
      <c r="J245" s="98"/>
      <c r="K245" s="98"/>
      <c r="L245" s="98"/>
      <c r="M245" s="97"/>
      <c r="N245" s="98"/>
      <c r="O245" s="98"/>
      <c r="P245" s="97"/>
      <c r="Q245" s="98"/>
      <c r="R245" s="98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</row>
    <row r="246" spans="1:30" ht="13" x14ac:dyDescent="0.15">
      <c r="A246" s="97"/>
      <c r="B246" s="97"/>
      <c r="C246" s="98"/>
      <c r="D246" s="97"/>
      <c r="E246" s="97"/>
      <c r="F246" s="98"/>
      <c r="G246" s="98"/>
      <c r="H246" s="98"/>
      <c r="I246" s="98"/>
      <c r="J246" s="98"/>
      <c r="K246" s="98"/>
      <c r="L246" s="98"/>
      <c r="M246" s="97"/>
      <c r="N246" s="98"/>
      <c r="O246" s="98"/>
      <c r="P246" s="97"/>
      <c r="Q246" s="98"/>
      <c r="R246" s="98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</row>
    <row r="247" spans="1:30" ht="13" x14ac:dyDescent="0.15">
      <c r="A247" s="97"/>
      <c r="B247" s="97"/>
      <c r="C247" s="98"/>
      <c r="D247" s="97"/>
      <c r="E247" s="97"/>
      <c r="F247" s="98"/>
      <c r="G247" s="98"/>
      <c r="H247" s="98"/>
      <c r="I247" s="98"/>
      <c r="J247" s="98"/>
      <c r="K247" s="98"/>
      <c r="L247" s="98"/>
      <c r="M247" s="97"/>
      <c r="N247" s="98"/>
      <c r="O247" s="98"/>
      <c r="P247" s="97"/>
      <c r="Q247" s="98"/>
      <c r="R247" s="98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</row>
    <row r="248" spans="1:30" ht="13" x14ac:dyDescent="0.15">
      <c r="A248" s="97"/>
      <c r="B248" s="97"/>
      <c r="C248" s="98"/>
      <c r="D248" s="97"/>
      <c r="E248" s="97"/>
      <c r="F248" s="98"/>
      <c r="G248" s="98"/>
      <c r="H248" s="98"/>
      <c r="I248" s="98"/>
      <c r="J248" s="98"/>
      <c r="K248" s="98"/>
      <c r="L248" s="98"/>
      <c r="M248" s="97"/>
      <c r="N248" s="98"/>
      <c r="O248" s="98"/>
      <c r="P248" s="97"/>
      <c r="Q248" s="98"/>
      <c r="R248" s="98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</row>
    <row r="249" spans="1:30" ht="13" x14ac:dyDescent="0.15">
      <c r="A249" s="97"/>
      <c r="B249" s="97"/>
      <c r="C249" s="98"/>
      <c r="D249" s="97"/>
      <c r="E249" s="97"/>
      <c r="F249" s="98"/>
      <c r="G249" s="98"/>
      <c r="H249" s="98"/>
      <c r="I249" s="98"/>
      <c r="J249" s="98"/>
      <c r="K249" s="98"/>
      <c r="L249" s="98"/>
      <c r="M249" s="97"/>
      <c r="N249" s="98"/>
      <c r="O249" s="98"/>
      <c r="P249" s="97"/>
      <c r="Q249" s="98"/>
      <c r="R249" s="98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</row>
    <row r="250" spans="1:30" ht="13" x14ac:dyDescent="0.15">
      <c r="A250" s="97"/>
      <c r="B250" s="97"/>
      <c r="C250" s="98"/>
      <c r="D250" s="97"/>
      <c r="E250" s="97"/>
      <c r="F250" s="98"/>
      <c r="G250" s="98"/>
      <c r="H250" s="98"/>
      <c r="I250" s="98"/>
      <c r="J250" s="98"/>
      <c r="K250" s="98"/>
      <c r="L250" s="98"/>
      <c r="M250" s="97"/>
      <c r="N250" s="98"/>
      <c r="O250" s="98"/>
      <c r="P250" s="97"/>
      <c r="Q250" s="98"/>
      <c r="R250" s="98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</row>
    <row r="251" spans="1:30" ht="13" x14ac:dyDescent="0.15">
      <c r="A251" s="97"/>
      <c r="B251" s="97"/>
      <c r="C251" s="98"/>
      <c r="D251" s="97"/>
      <c r="E251" s="97"/>
      <c r="F251" s="98"/>
      <c r="G251" s="98"/>
      <c r="H251" s="98"/>
      <c r="I251" s="98"/>
      <c r="J251" s="98"/>
      <c r="K251" s="98"/>
      <c r="L251" s="98"/>
      <c r="M251" s="97"/>
      <c r="N251" s="98"/>
      <c r="O251" s="98"/>
      <c r="P251" s="97"/>
      <c r="Q251" s="98"/>
      <c r="R251" s="98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</row>
    <row r="252" spans="1:30" ht="13" x14ac:dyDescent="0.15">
      <c r="A252" s="97"/>
      <c r="B252" s="97"/>
      <c r="C252" s="98"/>
      <c r="D252" s="97"/>
      <c r="E252" s="97"/>
      <c r="F252" s="98"/>
      <c r="G252" s="98"/>
      <c r="H252" s="98"/>
      <c r="I252" s="98"/>
      <c r="J252" s="98"/>
      <c r="K252" s="98"/>
      <c r="L252" s="98"/>
      <c r="M252" s="97"/>
      <c r="N252" s="98"/>
      <c r="O252" s="98"/>
      <c r="P252" s="97"/>
      <c r="Q252" s="98"/>
      <c r="R252" s="98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</row>
    <row r="253" spans="1:30" ht="13" x14ac:dyDescent="0.15">
      <c r="A253" s="97"/>
      <c r="B253" s="97"/>
      <c r="C253" s="98"/>
      <c r="D253" s="97"/>
      <c r="E253" s="97"/>
      <c r="F253" s="98"/>
      <c r="G253" s="98"/>
      <c r="H253" s="98"/>
      <c r="I253" s="98"/>
      <c r="J253" s="98"/>
      <c r="K253" s="98"/>
      <c r="L253" s="98"/>
      <c r="M253" s="97"/>
      <c r="N253" s="98"/>
      <c r="O253" s="98"/>
      <c r="P253" s="97"/>
      <c r="Q253" s="98"/>
      <c r="R253" s="98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</row>
    <row r="254" spans="1:30" ht="13" x14ac:dyDescent="0.15">
      <c r="A254" s="97"/>
      <c r="B254" s="97"/>
      <c r="C254" s="98"/>
      <c r="D254" s="97"/>
      <c r="E254" s="97"/>
      <c r="F254" s="98"/>
      <c r="G254" s="98"/>
      <c r="H254" s="98"/>
      <c r="I254" s="98"/>
      <c r="J254" s="98"/>
      <c r="K254" s="98"/>
      <c r="L254" s="98"/>
      <c r="M254" s="97"/>
      <c r="N254" s="98"/>
      <c r="O254" s="98"/>
      <c r="P254" s="97"/>
      <c r="Q254" s="98"/>
      <c r="R254" s="98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</row>
    <row r="255" spans="1:30" ht="13" x14ac:dyDescent="0.15">
      <c r="A255" s="97"/>
      <c r="B255" s="97"/>
      <c r="C255" s="98"/>
      <c r="D255" s="97"/>
      <c r="E255" s="97"/>
      <c r="F255" s="98"/>
      <c r="G255" s="98"/>
      <c r="H255" s="98"/>
      <c r="I255" s="98"/>
      <c r="J255" s="98"/>
      <c r="K255" s="98"/>
      <c r="L255" s="98"/>
      <c r="M255" s="97"/>
      <c r="N255" s="98"/>
      <c r="O255" s="98"/>
      <c r="P255" s="97"/>
      <c r="Q255" s="98"/>
      <c r="R255" s="98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</row>
    <row r="256" spans="1:30" ht="13" x14ac:dyDescent="0.15">
      <c r="A256" s="97"/>
      <c r="B256" s="97"/>
      <c r="C256" s="98"/>
      <c r="D256" s="97"/>
      <c r="E256" s="97"/>
      <c r="F256" s="98"/>
      <c r="G256" s="98"/>
      <c r="H256" s="98"/>
      <c r="I256" s="98"/>
      <c r="J256" s="98"/>
      <c r="K256" s="98"/>
      <c r="L256" s="98"/>
      <c r="M256" s="97"/>
      <c r="N256" s="98"/>
      <c r="O256" s="98"/>
      <c r="P256" s="97"/>
      <c r="Q256" s="98"/>
      <c r="R256" s="98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</row>
    <row r="257" spans="1:30" ht="13" x14ac:dyDescent="0.15">
      <c r="A257" s="97"/>
      <c r="B257" s="97"/>
      <c r="C257" s="98"/>
      <c r="D257" s="97"/>
      <c r="E257" s="97"/>
      <c r="F257" s="98"/>
      <c r="G257" s="98"/>
      <c r="H257" s="98"/>
      <c r="I257" s="98"/>
      <c r="J257" s="98"/>
      <c r="K257" s="98"/>
      <c r="L257" s="98"/>
      <c r="M257" s="97"/>
      <c r="N257" s="98"/>
      <c r="O257" s="98"/>
      <c r="P257" s="97"/>
      <c r="Q257" s="98"/>
      <c r="R257" s="98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</row>
    <row r="258" spans="1:30" ht="13" x14ac:dyDescent="0.15">
      <c r="A258" s="97"/>
      <c r="B258" s="97"/>
      <c r="C258" s="98"/>
      <c r="D258" s="97"/>
      <c r="E258" s="97"/>
      <c r="F258" s="98"/>
      <c r="G258" s="98"/>
      <c r="H258" s="98"/>
      <c r="I258" s="98"/>
      <c r="J258" s="98"/>
      <c r="K258" s="98"/>
      <c r="L258" s="98"/>
      <c r="M258" s="97"/>
      <c r="N258" s="98"/>
      <c r="O258" s="98"/>
      <c r="P258" s="97"/>
      <c r="Q258" s="98"/>
      <c r="R258" s="98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</row>
    <row r="259" spans="1:30" ht="13" x14ac:dyDescent="0.15">
      <c r="A259" s="97"/>
      <c r="B259" s="97"/>
      <c r="C259" s="98"/>
      <c r="D259" s="97"/>
      <c r="E259" s="97"/>
      <c r="F259" s="98"/>
      <c r="G259" s="98"/>
      <c r="H259" s="98"/>
      <c r="I259" s="98"/>
      <c r="J259" s="98"/>
      <c r="K259" s="98"/>
      <c r="L259" s="98"/>
      <c r="M259" s="97"/>
      <c r="N259" s="98"/>
      <c r="O259" s="98"/>
      <c r="P259" s="97"/>
      <c r="Q259" s="98"/>
      <c r="R259" s="98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</row>
    <row r="260" spans="1:30" ht="13" x14ac:dyDescent="0.15">
      <c r="A260" s="97"/>
      <c r="B260" s="97"/>
      <c r="C260" s="98"/>
      <c r="D260" s="97"/>
      <c r="E260" s="97"/>
      <c r="F260" s="98"/>
      <c r="G260" s="98"/>
      <c r="H260" s="98"/>
      <c r="I260" s="98"/>
      <c r="J260" s="98"/>
      <c r="K260" s="98"/>
      <c r="L260" s="98"/>
      <c r="M260" s="97"/>
      <c r="N260" s="98"/>
      <c r="O260" s="98"/>
      <c r="P260" s="97"/>
      <c r="Q260" s="98"/>
      <c r="R260" s="98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</row>
    <row r="261" spans="1:30" ht="13" x14ac:dyDescent="0.15">
      <c r="A261" s="97"/>
      <c r="B261" s="97"/>
      <c r="C261" s="98"/>
      <c r="D261" s="97"/>
      <c r="E261" s="97"/>
      <c r="F261" s="98"/>
      <c r="G261" s="98"/>
      <c r="H261" s="98"/>
      <c r="I261" s="98"/>
      <c r="J261" s="98"/>
      <c r="K261" s="98"/>
      <c r="L261" s="98"/>
      <c r="M261" s="97"/>
      <c r="N261" s="98"/>
      <c r="O261" s="98"/>
      <c r="P261" s="97"/>
      <c r="Q261" s="98"/>
      <c r="R261" s="98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</row>
    <row r="262" spans="1:30" ht="13" x14ac:dyDescent="0.15">
      <c r="A262" s="97"/>
      <c r="B262" s="97"/>
      <c r="C262" s="98"/>
      <c r="D262" s="97"/>
      <c r="E262" s="97"/>
      <c r="F262" s="98"/>
      <c r="G262" s="98"/>
      <c r="H262" s="98"/>
      <c r="I262" s="98"/>
      <c r="J262" s="98"/>
      <c r="K262" s="98"/>
      <c r="L262" s="98"/>
      <c r="M262" s="97"/>
      <c r="N262" s="98"/>
      <c r="O262" s="98"/>
      <c r="P262" s="97"/>
      <c r="Q262" s="98"/>
      <c r="R262" s="98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</row>
    <row r="263" spans="1:30" ht="13" x14ac:dyDescent="0.15">
      <c r="A263" s="97"/>
      <c r="B263" s="97"/>
      <c r="C263" s="98"/>
      <c r="D263" s="97"/>
      <c r="E263" s="97"/>
      <c r="F263" s="98"/>
      <c r="G263" s="98"/>
      <c r="H263" s="98"/>
      <c r="I263" s="98"/>
      <c r="J263" s="98"/>
      <c r="K263" s="98"/>
      <c r="L263" s="98"/>
      <c r="M263" s="97"/>
      <c r="N263" s="98"/>
      <c r="O263" s="98"/>
      <c r="P263" s="97"/>
      <c r="Q263" s="98"/>
      <c r="R263" s="98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</row>
    <row r="264" spans="1:30" ht="13" x14ac:dyDescent="0.15">
      <c r="A264" s="97"/>
      <c r="B264" s="97"/>
      <c r="C264" s="98"/>
      <c r="D264" s="97"/>
      <c r="E264" s="97"/>
      <c r="F264" s="98"/>
      <c r="G264" s="98"/>
      <c r="H264" s="98"/>
      <c r="I264" s="98"/>
      <c r="J264" s="98"/>
      <c r="K264" s="98"/>
      <c r="L264" s="98"/>
      <c r="M264" s="97"/>
      <c r="N264" s="98"/>
      <c r="O264" s="98"/>
      <c r="P264" s="97"/>
      <c r="Q264" s="98"/>
      <c r="R264" s="98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</row>
    <row r="265" spans="1:30" ht="13" x14ac:dyDescent="0.15">
      <c r="A265" s="97"/>
      <c r="B265" s="97"/>
      <c r="C265" s="98"/>
      <c r="D265" s="97"/>
      <c r="E265" s="97"/>
      <c r="F265" s="98"/>
      <c r="G265" s="98"/>
      <c r="H265" s="98"/>
      <c r="I265" s="98"/>
      <c r="J265" s="98"/>
      <c r="K265" s="98"/>
      <c r="L265" s="98"/>
      <c r="M265" s="97"/>
      <c r="N265" s="98"/>
      <c r="O265" s="98"/>
      <c r="P265" s="97"/>
      <c r="Q265" s="98"/>
      <c r="R265" s="98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</row>
    <row r="266" spans="1:30" ht="13" x14ac:dyDescent="0.15">
      <c r="A266" s="97"/>
      <c r="B266" s="97"/>
      <c r="C266" s="98"/>
      <c r="D266" s="97"/>
      <c r="E266" s="97"/>
      <c r="F266" s="98"/>
      <c r="G266" s="98"/>
      <c r="H266" s="98"/>
      <c r="I266" s="98"/>
      <c r="J266" s="98"/>
      <c r="K266" s="98"/>
      <c r="L266" s="98"/>
      <c r="M266" s="97"/>
      <c r="N266" s="98"/>
      <c r="O266" s="98"/>
      <c r="P266" s="97"/>
      <c r="Q266" s="98"/>
      <c r="R266" s="98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</row>
    <row r="267" spans="1:30" ht="13" x14ac:dyDescent="0.15">
      <c r="A267" s="97"/>
      <c r="B267" s="97"/>
      <c r="C267" s="98"/>
      <c r="D267" s="97"/>
      <c r="E267" s="97"/>
      <c r="F267" s="98"/>
      <c r="G267" s="98"/>
      <c r="H267" s="98"/>
      <c r="I267" s="98"/>
      <c r="J267" s="98"/>
      <c r="K267" s="98"/>
      <c r="L267" s="98"/>
      <c r="M267" s="97"/>
      <c r="N267" s="98"/>
      <c r="O267" s="98"/>
      <c r="P267" s="97"/>
      <c r="Q267" s="98"/>
      <c r="R267" s="98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</row>
    <row r="268" spans="1:30" ht="13" x14ac:dyDescent="0.15">
      <c r="A268" s="97"/>
      <c r="B268" s="97"/>
      <c r="C268" s="98"/>
      <c r="D268" s="97"/>
      <c r="E268" s="97"/>
      <c r="F268" s="98"/>
      <c r="G268" s="98"/>
      <c r="H268" s="98"/>
      <c r="I268" s="98"/>
      <c r="J268" s="98"/>
      <c r="K268" s="98"/>
      <c r="L268" s="98"/>
      <c r="M268" s="97"/>
      <c r="N268" s="98"/>
      <c r="O268" s="98"/>
      <c r="P268" s="97"/>
      <c r="Q268" s="98"/>
      <c r="R268" s="98"/>
      <c r="S268" s="97"/>
      <c r="T268" s="97"/>
      <c r="U268" s="97"/>
      <c r="V268" s="97"/>
      <c r="W268" s="97"/>
      <c r="X268" s="97"/>
      <c r="Y268" s="97"/>
      <c r="Z268" s="97"/>
      <c r="AA268" s="97"/>
      <c r="AB268" s="97"/>
      <c r="AC268" s="97"/>
      <c r="AD268" s="97"/>
    </row>
    <row r="269" spans="1:30" ht="13" x14ac:dyDescent="0.15">
      <c r="A269" s="97"/>
      <c r="B269" s="97"/>
      <c r="C269" s="98"/>
      <c r="D269" s="97"/>
      <c r="E269" s="97"/>
      <c r="F269" s="98"/>
      <c r="G269" s="98"/>
      <c r="H269" s="98"/>
      <c r="I269" s="98"/>
      <c r="J269" s="98"/>
      <c r="K269" s="98"/>
      <c r="L269" s="98"/>
      <c r="M269" s="97"/>
      <c r="N269" s="98"/>
      <c r="O269" s="98"/>
      <c r="P269" s="97"/>
      <c r="Q269" s="98"/>
      <c r="R269" s="98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</row>
    <row r="270" spans="1:30" ht="13" x14ac:dyDescent="0.15">
      <c r="A270" s="97"/>
      <c r="B270" s="97"/>
      <c r="C270" s="98"/>
      <c r="D270" s="97"/>
      <c r="E270" s="97"/>
      <c r="F270" s="98"/>
      <c r="G270" s="98"/>
      <c r="H270" s="98"/>
      <c r="I270" s="98"/>
      <c r="J270" s="98"/>
      <c r="K270" s="98"/>
      <c r="L270" s="98"/>
      <c r="M270" s="97"/>
      <c r="N270" s="98"/>
      <c r="O270" s="98"/>
      <c r="P270" s="97"/>
      <c r="Q270" s="98"/>
      <c r="R270" s="98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</row>
    <row r="271" spans="1:30" ht="13" x14ac:dyDescent="0.15">
      <c r="A271" s="97"/>
      <c r="B271" s="97"/>
      <c r="C271" s="98"/>
      <c r="D271" s="97"/>
      <c r="E271" s="97"/>
      <c r="F271" s="98"/>
      <c r="G271" s="98"/>
      <c r="H271" s="98"/>
      <c r="I271" s="98"/>
      <c r="J271" s="98"/>
      <c r="K271" s="98"/>
      <c r="L271" s="98"/>
      <c r="M271" s="97"/>
      <c r="N271" s="98"/>
      <c r="O271" s="98"/>
      <c r="P271" s="97"/>
      <c r="Q271" s="98"/>
      <c r="R271" s="98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</row>
    <row r="272" spans="1:30" ht="13" x14ac:dyDescent="0.15">
      <c r="A272" s="97"/>
      <c r="B272" s="97"/>
      <c r="C272" s="98"/>
      <c r="D272" s="97"/>
      <c r="E272" s="97"/>
      <c r="F272" s="98"/>
      <c r="G272" s="98"/>
      <c r="H272" s="98"/>
      <c r="I272" s="98"/>
      <c r="J272" s="98"/>
      <c r="K272" s="98"/>
      <c r="L272" s="98"/>
      <c r="M272" s="97"/>
      <c r="N272" s="98"/>
      <c r="O272" s="98"/>
      <c r="P272" s="97"/>
      <c r="Q272" s="98"/>
      <c r="R272" s="98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</row>
    <row r="273" spans="1:30" ht="13" x14ac:dyDescent="0.15">
      <c r="A273" s="97"/>
      <c r="B273" s="97"/>
      <c r="C273" s="98"/>
      <c r="D273" s="97"/>
      <c r="E273" s="97"/>
      <c r="F273" s="98"/>
      <c r="G273" s="98"/>
      <c r="H273" s="98"/>
      <c r="I273" s="98"/>
      <c r="J273" s="98"/>
      <c r="K273" s="98"/>
      <c r="L273" s="98"/>
      <c r="M273" s="97"/>
      <c r="N273" s="98"/>
      <c r="O273" s="98"/>
      <c r="P273" s="97"/>
      <c r="Q273" s="98"/>
      <c r="R273" s="98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</row>
    <row r="274" spans="1:30" ht="13" x14ac:dyDescent="0.15">
      <c r="A274" s="97"/>
      <c r="B274" s="97"/>
      <c r="C274" s="98"/>
      <c r="D274" s="97"/>
      <c r="E274" s="97"/>
      <c r="F274" s="98"/>
      <c r="G274" s="98"/>
      <c r="H274" s="98"/>
      <c r="I274" s="98"/>
      <c r="J274" s="98"/>
      <c r="K274" s="98"/>
      <c r="L274" s="98"/>
      <c r="M274" s="97"/>
      <c r="N274" s="98"/>
      <c r="O274" s="98"/>
      <c r="P274" s="97"/>
      <c r="Q274" s="98"/>
      <c r="R274" s="98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</row>
    <row r="275" spans="1:30" ht="13" x14ac:dyDescent="0.15">
      <c r="A275" s="97"/>
      <c r="B275" s="97"/>
      <c r="C275" s="98"/>
      <c r="D275" s="97"/>
      <c r="E275" s="97"/>
      <c r="F275" s="98"/>
      <c r="G275" s="98"/>
      <c r="H275" s="98"/>
      <c r="I275" s="98"/>
      <c r="J275" s="98"/>
      <c r="K275" s="98"/>
      <c r="L275" s="98"/>
      <c r="M275" s="97"/>
      <c r="N275" s="98"/>
      <c r="O275" s="98"/>
      <c r="P275" s="97"/>
      <c r="Q275" s="98"/>
      <c r="R275" s="98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</row>
    <row r="276" spans="1:30" ht="13" x14ac:dyDescent="0.15">
      <c r="A276" s="97"/>
      <c r="B276" s="97"/>
      <c r="C276" s="98"/>
      <c r="D276" s="97"/>
      <c r="E276" s="97"/>
      <c r="F276" s="98"/>
      <c r="G276" s="98"/>
      <c r="H276" s="98"/>
      <c r="I276" s="98"/>
      <c r="J276" s="98"/>
      <c r="K276" s="98"/>
      <c r="L276" s="98"/>
      <c r="M276" s="97"/>
      <c r="N276" s="98"/>
      <c r="O276" s="98"/>
      <c r="P276" s="97"/>
      <c r="Q276" s="98"/>
      <c r="R276" s="98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</row>
    <row r="277" spans="1:30" ht="13" x14ac:dyDescent="0.15">
      <c r="A277" s="97"/>
      <c r="B277" s="97"/>
      <c r="C277" s="98"/>
      <c r="D277" s="97"/>
      <c r="E277" s="97"/>
      <c r="F277" s="98"/>
      <c r="G277" s="98"/>
      <c r="H277" s="98"/>
      <c r="I277" s="98"/>
      <c r="J277" s="98"/>
      <c r="K277" s="98"/>
      <c r="L277" s="98"/>
      <c r="M277" s="97"/>
      <c r="N277" s="98"/>
      <c r="O277" s="98"/>
      <c r="P277" s="97"/>
      <c r="Q277" s="98"/>
      <c r="R277" s="98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</row>
    <row r="278" spans="1:30" ht="13" x14ac:dyDescent="0.15">
      <c r="A278" s="97"/>
      <c r="B278" s="97"/>
      <c r="C278" s="98"/>
      <c r="D278" s="97"/>
      <c r="E278" s="97"/>
      <c r="F278" s="98"/>
      <c r="G278" s="98"/>
      <c r="H278" s="98"/>
      <c r="I278" s="98"/>
      <c r="J278" s="98"/>
      <c r="K278" s="98"/>
      <c r="L278" s="98"/>
      <c r="M278" s="97"/>
      <c r="N278" s="98"/>
      <c r="O278" s="98"/>
      <c r="P278" s="97"/>
      <c r="Q278" s="98"/>
      <c r="R278" s="98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</row>
    <row r="279" spans="1:30" ht="13" x14ac:dyDescent="0.15">
      <c r="A279" s="97"/>
      <c r="B279" s="97"/>
      <c r="C279" s="98"/>
      <c r="D279" s="97"/>
      <c r="E279" s="97"/>
      <c r="F279" s="98"/>
      <c r="G279" s="98"/>
      <c r="H279" s="98"/>
      <c r="I279" s="98"/>
      <c r="J279" s="98"/>
      <c r="K279" s="98"/>
      <c r="L279" s="98"/>
      <c r="M279" s="97"/>
      <c r="N279" s="98"/>
      <c r="O279" s="98"/>
      <c r="P279" s="97"/>
      <c r="Q279" s="98"/>
      <c r="R279" s="98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</row>
    <row r="280" spans="1:30" ht="13" x14ac:dyDescent="0.15">
      <c r="A280" s="97"/>
      <c r="B280" s="97"/>
      <c r="C280" s="98"/>
      <c r="D280" s="97"/>
      <c r="E280" s="97"/>
      <c r="F280" s="98"/>
      <c r="G280" s="98"/>
      <c r="H280" s="98"/>
      <c r="I280" s="98"/>
      <c r="J280" s="98"/>
      <c r="K280" s="98"/>
      <c r="L280" s="98"/>
      <c r="M280" s="97"/>
      <c r="N280" s="98"/>
      <c r="O280" s="98"/>
      <c r="P280" s="97"/>
      <c r="Q280" s="98"/>
      <c r="R280" s="98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</row>
    <row r="281" spans="1:30" ht="13" x14ac:dyDescent="0.15">
      <c r="A281" s="97"/>
      <c r="B281" s="97"/>
      <c r="C281" s="98"/>
      <c r="D281" s="97"/>
      <c r="E281" s="97"/>
      <c r="F281" s="98"/>
      <c r="G281" s="98"/>
      <c r="H281" s="98"/>
      <c r="I281" s="98"/>
      <c r="J281" s="98"/>
      <c r="K281" s="98"/>
      <c r="L281" s="98"/>
      <c r="M281" s="97"/>
      <c r="N281" s="98"/>
      <c r="O281" s="98"/>
      <c r="P281" s="97"/>
      <c r="Q281" s="98"/>
      <c r="R281" s="98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</row>
    <row r="282" spans="1:30" ht="13" x14ac:dyDescent="0.15">
      <c r="A282" s="97"/>
      <c r="B282" s="97"/>
      <c r="C282" s="98"/>
      <c r="D282" s="97"/>
      <c r="E282" s="97"/>
      <c r="F282" s="98"/>
      <c r="G282" s="98"/>
      <c r="H282" s="98"/>
      <c r="I282" s="98"/>
      <c r="J282" s="98"/>
      <c r="K282" s="98"/>
      <c r="L282" s="98"/>
      <c r="M282" s="97"/>
      <c r="N282" s="98"/>
      <c r="O282" s="98"/>
      <c r="P282" s="97"/>
      <c r="Q282" s="98"/>
      <c r="R282" s="98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</row>
    <row r="283" spans="1:30" ht="13" x14ac:dyDescent="0.15">
      <c r="A283" s="97"/>
      <c r="B283" s="97"/>
      <c r="C283" s="98"/>
      <c r="D283" s="97"/>
      <c r="E283" s="97"/>
      <c r="F283" s="98"/>
      <c r="G283" s="98"/>
      <c r="H283" s="98"/>
      <c r="I283" s="98"/>
      <c r="J283" s="98"/>
      <c r="K283" s="98"/>
      <c r="L283" s="98"/>
      <c r="M283" s="97"/>
      <c r="N283" s="98"/>
      <c r="O283" s="98"/>
      <c r="P283" s="97"/>
      <c r="Q283" s="98"/>
      <c r="R283" s="98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</row>
    <row r="284" spans="1:30" ht="13" x14ac:dyDescent="0.15"/>
    <row r="285" spans="1:30" ht="13" x14ac:dyDescent="0.15"/>
    <row r="286" spans="1:30" ht="13" x14ac:dyDescent="0.15"/>
    <row r="287" spans="1:30" ht="13" x14ac:dyDescent="0.15"/>
    <row r="288" spans="1:30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  <row r="975" ht="13" x14ac:dyDescent="0.15"/>
    <row r="976" ht="13" x14ac:dyDescent="0.15"/>
    <row r="977" ht="13" x14ac:dyDescent="0.15"/>
    <row r="978" ht="13" x14ac:dyDescent="0.15"/>
    <row r="979" ht="13" x14ac:dyDescent="0.15"/>
    <row r="980" ht="13" x14ac:dyDescent="0.15"/>
    <row r="981" ht="13" x14ac:dyDescent="0.15"/>
    <row r="982" ht="13" x14ac:dyDescent="0.15"/>
    <row r="983" ht="13" x14ac:dyDescent="0.15"/>
    <row r="984" ht="13" x14ac:dyDescent="0.15"/>
    <row r="985" ht="13" x14ac:dyDescent="0.15"/>
    <row r="986" ht="13" x14ac:dyDescent="0.15"/>
    <row r="987" ht="13" x14ac:dyDescent="0.15"/>
    <row r="988" ht="13" x14ac:dyDescent="0.15"/>
    <row r="989" ht="13" x14ac:dyDescent="0.15"/>
    <row r="990" ht="13" x14ac:dyDescent="0.15"/>
    <row r="991" ht="13" x14ac:dyDescent="0.15"/>
    <row r="992" ht="13" x14ac:dyDescent="0.15"/>
    <row r="993" ht="13" x14ac:dyDescent="0.15"/>
    <row r="994" ht="13" x14ac:dyDescent="0.15"/>
    <row r="995" ht="13" x14ac:dyDescent="0.15"/>
    <row r="996" ht="13" x14ac:dyDescent="0.15"/>
    <row r="997" ht="13" x14ac:dyDescent="0.15"/>
    <row r="998" ht="13" x14ac:dyDescent="0.15"/>
    <row r="999" ht="13" x14ac:dyDescent="0.15"/>
    <row r="1000" ht="13" x14ac:dyDescent="0.15"/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1:W1000"/>
  <sheetViews>
    <sheetView workbookViewId="0">
      <pane xSplit="3" topLeftCell="D1" activePane="topRight" state="frozen"/>
      <selection pane="topRight" activeCell="E2" sqref="E2"/>
    </sheetView>
  </sheetViews>
  <sheetFormatPr baseColWidth="10" defaultColWidth="12.6640625" defaultRowHeight="15.75" customHeight="1" x14ac:dyDescent="0.15"/>
  <cols>
    <col min="1" max="1" width="4.6640625" customWidth="1"/>
    <col min="2" max="2" width="19.6640625" customWidth="1"/>
    <col min="3" max="3" width="13.6640625" customWidth="1"/>
    <col min="4" max="4" width="2.5" customWidth="1"/>
    <col min="5" max="6" width="12.6640625" customWidth="1"/>
  </cols>
  <sheetData>
    <row r="1" spans="1:23" ht="15.75" customHeight="1" x14ac:dyDescent="0.15">
      <c r="A1" s="97"/>
      <c r="B1" s="97"/>
      <c r="C1" s="98"/>
      <c r="D1" s="97"/>
      <c r="E1" s="97"/>
      <c r="F1" s="98"/>
      <c r="G1" s="98"/>
      <c r="H1" s="98"/>
      <c r="I1" s="98"/>
      <c r="J1" s="98"/>
      <c r="K1" s="98"/>
      <c r="L1" s="98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2" spans="1:23" ht="15.75" customHeight="1" x14ac:dyDescent="0.15">
      <c r="A2" s="97"/>
      <c r="B2" s="97"/>
      <c r="C2" s="98"/>
      <c r="D2" s="97"/>
      <c r="E2" s="98" t="s">
        <v>70</v>
      </c>
      <c r="G2" s="98"/>
      <c r="H2" s="98"/>
      <c r="I2" s="98"/>
      <c r="J2" s="98"/>
      <c r="K2" s="98"/>
      <c r="L2" s="98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spans="1:23" ht="15.75" customHeight="1" x14ac:dyDescent="0.15">
      <c r="A3" s="97"/>
      <c r="B3" s="97"/>
      <c r="C3" s="98"/>
      <c r="D3" s="97"/>
      <c r="E3" s="98" t="s">
        <v>192</v>
      </c>
      <c r="G3" s="98"/>
      <c r="H3" s="98"/>
      <c r="I3" s="98"/>
      <c r="J3" s="98"/>
      <c r="K3" s="98"/>
      <c r="L3" s="98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</row>
    <row r="4" spans="1:23" ht="15.75" customHeight="1" x14ac:dyDescent="0.15">
      <c r="A4" s="97"/>
      <c r="B4" s="97"/>
      <c r="C4" s="98"/>
      <c r="D4" s="97"/>
      <c r="E4" s="97"/>
      <c r="F4" s="98"/>
      <c r="G4" s="98"/>
      <c r="H4" s="98"/>
      <c r="I4" s="98"/>
      <c r="J4" s="98"/>
      <c r="K4" s="98"/>
      <c r="L4" s="98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</row>
    <row r="5" spans="1:23" ht="15.75" customHeight="1" x14ac:dyDescent="0.15">
      <c r="A5" s="97"/>
      <c r="B5" s="97"/>
      <c r="C5" s="98"/>
      <c r="D5" s="97"/>
      <c r="E5" s="97"/>
      <c r="F5" s="98" t="s">
        <v>76</v>
      </c>
      <c r="G5" s="98" t="s">
        <v>77</v>
      </c>
      <c r="H5" s="98" t="s">
        <v>78</v>
      </c>
      <c r="I5" s="98" t="s">
        <v>193</v>
      </c>
      <c r="J5" s="98" t="s">
        <v>194</v>
      </c>
      <c r="K5" s="98" t="s">
        <v>195</v>
      </c>
      <c r="L5" s="98" t="s">
        <v>196</v>
      </c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</row>
    <row r="6" spans="1:23" ht="15.75" customHeight="1" x14ac:dyDescent="0.15">
      <c r="A6" s="97"/>
      <c r="B6" s="97" t="s">
        <v>85</v>
      </c>
      <c r="C6" s="98"/>
      <c r="D6" s="97"/>
      <c r="E6" s="97"/>
      <c r="F6" s="99">
        <v>1500</v>
      </c>
      <c r="G6" s="100">
        <v>1500</v>
      </c>
      <c r="H6" s="100">
        <v>1500</v>
      </c>
      <c r="I6" s="100"/>
      <c r="J6" s="100"/>
      <c r="K6" s="100"/>
      <c r="L6" s="101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</row>
    <row r="7" spans="1:23" ht="15.75" customHeight="1" x14ac:dyDescent="0.15">
      <c r="A7" s="97"/>
      <c r="B7" s="97" t="s">
        <v>86</v>
      </c>
      <c r="C7" s="98"/>
      <c r="D7" s="97"/>
      <c r="E7" s="97"/>
      <c r="F7" s="98"/>
      <c r="G7" s="98"/>
      <c r="H7" s="98"/>
      <c r="I7" s="98"/>
      <c r="J7" s="98"/>
      <c r="K7" s="98"/>
      <c r="L7" s="98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</row>
    <row r="8" spans="1:23" ht="15.75" customHeight="1" x14ac:dyDescent="0.15">
      <c r="A8" s="97"/>
      <c r="B8" s="97" t="s">
        <v>197</v>
      </c>
      <c r="C8" s="98"/>
      <c r="D8" s="97"/>
      <c r="E8" s="97"/>
      <c r="F8" s="90">
        <v>70397.240000000005</v>
      </c>
      <c r="G8" s="90">
        <v>55898.95</v>
      </c>
      <c r="H8" s="90">
        <v>44001.2</v>
      </c>
      <c r="I8" s="98"/>
      <c r="J8" s="98"/>
      <c r="K8" s="98"/>
      <c r="L8" s="98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</row>
    <row r="9" spans="1:23" ht="15.75" customHeight="1" x14ac:dyDescent="0.15">
      <c r="A9" s="97"/>
      <c r="B9" s="97" t="s">
        <v>198</v>
      </c>
      <c r="C9" s="98"/>
      <c r="D9" s="97"/>
      <c r="E9" s="97"/>
      <c r="F9" s="98">
        <v>61565.42</v>
      </c>
      <c r="G9" s="98">
        <v>61565.42</v>
      </c>
      <c r="H9" s="98">
        <v>61565.42</v>
      </c>
      <c r="I9" s="98"/>
      <c r="J9" s="98"/>
      <c r="K9" s="98"/>
      <c r="L9" s="98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</row>
    <row r="10" spans="1:23" ht="15.75" customHeight="1" x14ac:dyDescent="0.15">
      <c r="A10" s="97"/>
      <c r="B10" s="97" t="s">
        <v>87</v>
      </c>
      <c r="C10" s="98"/>
      <c r="D10" s="97"/>
      <c r="E10" s="97"/>
      <c r="F10" s="99">
        <v>33</v>
      </c>
      <c r="G10" s="99">
        <f t="shared" ref="G10:L10" si="0">SUM(G7:G9)</f>
        <v>117464.37</v>
      </c>
      <c r="H10" s="99">
        <f t="shared" si="0"/>
        <v>105566.62</v>
      </c>
      <c r="I10" s="99">
        <f t="shared" si="0"/>
        <v>0</v>
      </c>
      <c r="J10" s="99">
        <f t="shared" si="0"/>
        <v>0</v>
      </c>
      <c r="K10" s="99">
        <f t="shared" si="0"/>
        <v>0</v>
      </c>
      <c r="L10" s="99">
        <f t="shared" si="0"/>
        <v>0</v>
      </c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</row>
    <row r="11" spans="1:23" ht="15.75" customHeight="1" x14ac:dyDescent="0.15">
      <c r="A11" s="97"/>
      <c r="B11" s="97"/>
      <c r="C11" s="98"/>
      <c r="D11" s="97"/>
      <c r="E11" s="97"/>
      <c r="F11" s="98"/>
      <c r="G11" s="98"/>
      <c r="H11" s="98"/>
      <c r="I11" s="98"/>
      <c r="J11" s="98"/>
      <c r="K11" s="98"/>
      <c r="L11" s="98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</row>
    <row r="12" spans="1:23" ht="15.75" customHeight="1" x14ac:dyDescent="0.15">
      <c r="A12" s="97"/>
      <c r="B12" s="97" t="s">
        <v>88</v>
      </c>
      <c r="C12" s="98" t="s">
        <v>89</v>
      </c>
      <c r="D12" s="106"/>
      <c r="E12" s="107">
        <v>0</v>
      </c>
      <c r="F12" s="98">
        <f t="shared" ref="F12:L12" si="1">IF(F10 &lt; 50000, 0, 0)</f>
        <v>0</v>
      </c>
      <c r="G12" s="98">
        <f t="shared" si="1"/>
        <v>0</v>
      </c>
      <c r="H12" s="98">
        <f t="shared" si="1"/>
        <v>0</v>
      </c>
      <c r="I12" s="98">
        <f t="shared" si="1"/>
        <v>0</v>
      </c>
      <c r="J12" s="98">
        <f t="shared" si="1"/>
        <v>0</v>
      </c>
      <c r="K12" s="98">
        <f t="shared" si="1"/>
        <v>0</v>
      </c>
      <c r="L12" s="98">
        <f t="shared" si="1"/>
        <v>0</v>
      </c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</row>
    <row r="13" spans="1:23" ht="15.75" customHeight="1" x14ac:dyDescent="0.15">
      <c r="A13" s="97"/>
      <c r="B13" s="97"/>
      <c r="C13" s="98" t="s">
        <v>90</v>
      </c>
      <c r="D13" s="106"/>
      <c r="E13" s="108">
        <v>0.04</v>
      </c>
      <c r="F13" s="98">
        <f>IF(AND(F10 &gt;= 50000, F10 &lt; 100000), (F10 - 50000) * E13, IF(F10 &gt;= 100000, (99999.99 - 50000) * E13, 0))</f>
        <v>0</v>
      </c>
      <c r="G13" s="98">
        <f>IF(AND(G10 &gt;= 50000, G10 &lt; 100000), (G10 - 50000) * E13, IF(G10 &gt;= 100000, (99999.99 - 50000) * E13, 0))</f>
        <v>1999.9996000000003</v>
      </c>
      <c r="H13" s="98">
        <f>IF(AND(H10 &gt;= 50000, H10 &lt; 100000), (H10 - 50000) * E13, IF(H10 &gt;= 100000, (99999.99 - 50000) * E13, 0))</f>
        <v>1999.9996000000003</v>
      </c>
      <c r="I13" s="98">
        <f>IF(AND(I10 &gt;= 50000, I10 &lt; 100000), (I10 - 50000) * E13, IF(I10 &gt;= 100000, (99999.99 - 50000) * E13, 0))</f>
        <v>0</v>
      </c>
      <c r="J13" s="98">
        <f>IF(AND(J10 &gt;= 50000, J10 &lt; 100000), (J10 - 50000) * E13, IF(J10 &gt;= 100000, (99999.99 - 50000) * E13, 0))</f>
        <v>0</v>
      </c>
      <c r="K13" s="98">
        <f>IF(AND(K10 &gt;= 50000, K10 &lt; 100000), (K10 - 50000) * E13, IF(K10 &gt;= 100000, (99999.99 - 50000) * E13, 0))</f>
        <v>0</v>
      </c>
      <c r="L13" s="98">
        <f>IF(AND(L10 &gt;= 50000, L10 &lt; 100000), (L10 - 50000) * E13, IF(L10 &gt;= 100000, (99999.99 - 50000) * E13, 0))</f>
        <v>0</v>
      </c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</row>
    <row r="14" spans="1:23" ht="15.75" customHeight="1" x14ac:dyDescent="0.15">
      <c r="A14" s="97"/>
      <c r="B14" s="97"/>
      <c r="C14" s="98" t="s">
        <v>91</v>
      </c>
      <c r="D14" s="106"/>
      <c r="E14" s="108">
        <v>0.05</v>
      </c>
      <c r="F14" s="98">
        <f>IF(AND(F10 &gt;= 100000, F10 &lt; 150000),(F10 - 100000) * E14, IF(F10 &gt;= 150000,(149999.99 - 100000) * E14, 0))</f>
        <v>0</v>
      </c>
      <c r="G14" s="98">
        <f>IF(AND(G10 &gt;= 100000, G10 &lt; 150000),(G10 - 100000) * E14, IF(G10 &gt;= 150000,(149999.99 - 100000) * E14, 0))</f>
        <v>873.21849999999984</v>
      </c>
      <c r="H14" s="98">
        <f>IF(AND(H10 &gt;= 100000, H10 &lt; 150000),(H10 - 100000) * E14, IF(H10 &gt;= 150000,(149999.99 - 100000) * E14, 0))</f>
        <v>278.33099999999979</v>
      </c>
      <c r="I14" s="98">
        <f>IF(AND(I10 &gt;= 100000, I10 &lt; 150000),(I10 - 100000) * E14, IF(I10 &gt;= 150000,(149999.99 - 100000) * E14, 0))</f>
        <v>0</v>
      </c>
      <c r="J14" s="98">
        <f>IF(AND(J10 &gt;= 100000, J10 &lt; 150000),(J10 - 100000) * E14, IF(J10 &gt;= 150000,(149999.99 - 100000) * E14, 0))</f>
        <v>0</v>
      </c>
      <c r="K14" s="98">
        <f>IF(AND(K10 &gt;= 100000, K10 &lt; 150000),(K10 - 100000) * E14, IF(K10 &gt;= 150000,(149999.99 - 100000) * E14, 0))</f>
        <v>0</v>
      </c>
      <c r="L14" s="98">
        <f>IF(AND(L10 &gt;= 100000, L10 &lt; 150000),(L10 - 100000) * E14, IF(L10 &gt;= 150000,(149999.99 - 100000) * E14, 0))</f>
        <v>0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</row>
    <row r="15" spans="1:23" ht="15.75" customHeight="1" x14ac:dyDescent="0.15">
      <c r="A15" s="97"/>
      <c r="B15" s="97"/>
      <c r="C15" s="98" t="s">
        <v>92</v>
      </c>
      <c r="D15" s="106"/>
      <c r="E15" s="108">
        <v>0.06</v>
      </c>
      <c r="F15" s="98">
        <f>IF(AND(F10&gt;= 150000, F10 &lt; 200000),(F10 - 150000) * E15, IF(F10 &gt;= 200000,(199999.99 - 150000) * E15, 0))</f>
        <v>0</v>
      </c>
      <c r="G15" s="98">
        <f>IF(AND(G10&gt;= 150000, G10 &lt; 200000),(G10 - 150000) * E15, IF(G10 &gt;= 200000,(199999.99 - 150000) * E15, 0))</f>
        <v>0</v>
      </c>
      <c r="H15" s="98">
        <f>IF(AND(H10&gt;= 150000, H10 &lt; 200000),(H10 - 150000) * E15, IF(H10 &gt;= 200000,(199999.99 - 150000) * E15, 0))</f>
        <v>0</v>
      </c>
      <c r="I15" s="98">
        <f>IF(AND(I10&gt;= 150000, I10 &lt; 200000),(I10 - 150000) * E15, IF(I10 &gt;= 200000,(199999.99 - 150000) * E15, 0))</f>
        <v>0</v>
      </c>
      <c r="J15" s="98">
        <f>IF(AND(J10&gt;= 150000, J10 &lt; 200000),(J10 - 150000) * E15, IF(J10 &gt;= 200000,(199999.99 - 150000) * E15, 0))</f>
        <v>0</v>
      </c>
      <c r="K15" s="98">
        <f>IF(AND(K10&gt;= 150000, K10 &lt; 200000),(K10 - 150000) * E15, IF(K10 &gt;= 200000,(199999.99 - 150000) * E15, 0))</f>
        <v>0</v>
      </c>
      <c r="L15" s="98">
        <f>IF(AND(L10&gt;= 150000, L10 &lt; 200000),(L10 - 150000) * E15, IF(L10 &gt;= 200000,(199999.99 - 150000) * E15, 0))</f>
        <v>0</v>
      </c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</row>
    <row r="16" spans="1:23" ht="15.75" customHeight="1" x14ac:dyDescent="0.15">
      <c r="A16" s="97"/>
      <c r="B16" s="97"/>
      <c r="C16" s="98" t="s">
        <v>93</v>
      </c>
      <c r="D16" s="106"/>
      <c r="E16" s="108">
        <v>0.06</v>
      </c>
      <c r="F16" s="98">
        <f>IF(AND(F10 &gt;= 200000, F10 &lt; 250000),(F10 - 200000) * E16, IF(F10 &gt;= 250000,(249999.99 - 200000) * E16, 0))</f>
        <v>0</v>
      </c>
      <c r="G16" s="98">
        <f>IF(AND(G10 &gt;= 200000, G10 &lt; 250000),(G10 - 200000) * E16, IF(G10 &gt;= 250000,(249999.99 - 200000) * E16, 0))</f>
        <v>0</v>
      </c>
      <c r="H16" s="98">
        <f>IF(AND(H10 &gt;= 200000, H10 &lt; 250000),(H10 - 200000) * E16, IF(H10 &gt;= 250000,(249999.99 - 200000) * E16, 0))</f>
        <v>0</v>
      </c>
      <c r="I16" s="98">
        <f>IF(AND(I10 &gt;= 200000, I10 &lt; 250000),(I10 - 200000) * E16, IF(I10 &gt;= 250000,(249999.99 - 200000) * E16, 0))</f>
        <v>0</v>
      </c>
      <c r="J16" s="98">
        <f>IF(AND(J10 &gt;= 200000, J10 &lt; 250000),(J10 - 200000) * E16, IF(J10 &gt;= 250000,(249999.99 - 200000) * E16, 0))</f>
        <v>0</v>
      </c>
      <c r="K16" s="98">
        <f>IF(AND(K10 &gt;= 200000, K10 &lt; 250000),(K10 - 200000) * E16, IF(K10 &gt;= 250000,(249999.99 - 200000) * E16, 0))</f>
        <v>0</v>
      </c>
      <c r="L16" s="98">
        <f>IF(AND(L10 &gt;= 200000, L10 &lt; 250000),(L10 - 200000) * E16, IF(L10 &gt;= 250000,(249999.99 - 200000) * E16, 0))</f>
        <v>0</v>
      </c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</row>
    <row r="17" spans="1:23" ht="15.75" customHeight="1" x14ac:dyDescent="0.15">
      <c r="A17" s="97"/>
      <c r="B17" s="97"/>
      <c r="C17" s="98" t="s">
        <v>94</v>
      </c>
      <c r="D17" s="106"/>
      <c r="E17" s="108">
        <v>7.0000000000000007E-2</v>
      </c>
      <c r="F17" s="98">
        <f>IF(AND(F10 &gt;= 250000, F10 &lt; 300000),(F10 - 250000) * E17, IF(F10 &gt;= 300000,(299999.99 - 250000) * E17, 0))</f>
        <v>0</v>
      </c>
      <c r="G17" s="98">
        <f>IF(AND(G10 &gt;= 250000, G10 &lt; 300000),(G10 - 250000) * E17, IF(G10 &gt;= 300000,(299999.99 - 250000) * E17, 0))</f>
        <v>0</v>
      </c>
      <c r="H17" s="98">
        <f>IF(AND(H10 &gt;= 250000, H10 &lt; 300000),(H10 - 250000) * E17, IF(H10 &gt;= 300000,(299999.99 - 250000) * E17, 0))</f>
        <v>0</v>
      </c>
      <c r="I17" s="98">
        <f>IF(AND(I10 &gt;= 250000, I10 &lt; 300000),(I10 - 250000) * E17, IF(I10 &gt;= 300000,(299999.99 - 250000) * E17, 0))</f>
        <v>0</v>
      </c>
      <c r="J17" s="98">
        <f>IF(AND(J10 &gt;= 250000, J10 &lt; 300000),(J10 - 250000) * E17, IF(J10 &gt;= 300000,(299999.99 - 250000) * E17, 0))</f>
        <v>0</v>
      </c>
      <c r="K17" s="98">
        <f>IF(AND(K10 &gt;= 250000, K10 &lt; 300000),(K10 - 250000) * E17, IF(K10 &gt;= 300000,(299999.99 - 250000) * E17, 0))</f>
        <v>0</v>
      </c>
      <c r="L17" s="98">
        <f>IF(AND(L10 &gt;= 250000, L10 &lt; 300000),(L10 - 250000) * E17, IF(L10 &gt;= 300000,(299999.99 - 250000) * E17, 0))</f>
        <v>0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</row>
    <row r="18" spans="1:23" ht="15.75" customHeight="1" x14ac:dyDescent="0.15">
      <c r="A18" s="97"/>
      <c r="B18" s="97"/>
      <c r="C18" s="98" t="s">
        <v>95</v>
      </c>
      <c r="D18" s="106"/>
      <c r="E18" s="108">
        <v>0.08</v>
      </c>
      <c r="F18" s="98">
        <f>IF(AND(F10 &gt;= 300000, F10 &lt; 400000),(F10 - 300000) * E18, IF(F10 &gt;= 400000,(399999.99 - 300000) * E18, 0))</f>
        <v>0</v>
      </c>
      <c r="G18" s="98">
        <f>IF(AND(G10 &gt;= 300000, G10 &lt; 400000),(G10 - 300000) * E18, IF(G10 &gt;= 400000,(399999.99 - 300000) * E18, 0))</f>
        <v>0</v>
      </c>
      <c r="H18" s="98">
        <f>IF(AND(H10 &gt;= 300000, H10 &lt; 400000),(H10 - 300000) * E18, IF(H10 &gt;= 400000,(399999.99 - 300000) * E18, 0))</f>
        <v>0</v>
      </c>
      <c r="I18" s="98">
        <f>IF(AND(I10 &gt;= 300000, I10 &lt; 400000),(I10 - 300000) * E18, IF(I10 &gt;= 400000,(399999.99 - 300000) * E18, 0))</f>
        <v>0</v>
      </c>
      <c r="J18" s="98">
        <f>IF(AND(J10 &gt;= 300000, J10 &lt; 400000),(J10 - 300000) * E18, IF(J10 &gt;= 400000,(399999.99 - 300000) * E18, 0))</f>
        <v>0</v>
      </c>
      <c r="K18" s="98">
        <f>IF(AND(K10 &gt;= 300000, K10 &lt; 400000),(K10 - 300000) * E18, IF(K10 &gt;= 400000,(399999.99 - 300000) * E18, 0))</f>
        <v>0</v>
      </c>
      <c r="L18" s="98">
        <f>IF(AND(L10 &gt;= 300000, L10 &lt; 400000),(L10 - 300000) * E18, IF(L10 &gt;= 400000,(399999.99 - 300000) * E18, 0))</f>
        <v>0</v>
      </c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</row>
    <row r="19" spans="1:23" ht="15.75" customHeight="1" x14ac:dyDescent="0.15">
      <c r="A19" s="97"/>
      <c r="B19" s="97"/>
      <c r="C19" s="98" t="s">
        <v>96</v>
      </c>
      <c r="D19" s="106"/>
      <c r="E19" s="108">
        <v>0.09</v>
      </c>
      <c r="F19" s="98">
        <f>IF(AND(F10 &gt;= 400000, F10 &lt; 500000),(F10 - 400000) * E19, IF(F10 &gt;= 500000,(499999.99 - 400000) * E19, 0))</f>
        <v>0</v>
      </c>
      <c r="G19" s="98">
        <f>IF(AND(G10 &gt;= 400000, G10 &lt; 500000),(G10 - 400000) * E19, IF(G10 &gt;= 500000,(499999.99 - 400000) * E19, 0))</f>
        <v>0</v>
      </c>
      <c r="H19" s="98">
        <f>IF(AND(H10 &gt;= 400000, H10 &lt; 500000),(H10 - 400000) * E19, IF(H10 &gt;= 500000,(499999.99 - 400000) * E19, 0))</f>
        <v>0</v>
      </c>
      <c r="I19" s="98">
        <f>IF(AND(I10 &gt;= 400000, I10 &lt; 500000),(I10 - 400000) * E19, IF(I10 &gt;= 500000,(499999.99 - 400000) * E19, 0))</f>
        <v>0</v>
      </c>
      <c r="J19" s="98">
        <f>IF(AND(J10 &gt;= 400000, J10 &lt; 500000),(J10 - 400000) * E19, IF(J10 &gt;= 500000,(499999.99 - 400000) * E19, 0))</f>
        <v>0</v>
      </c>
      <c r="K19" s="98">
        <f>IF(AND(K10 &gt;= 400000, K10 &lt; 500000),(K10 - 400000) * E19, IF(K10 &gt;= 500000,(499999.99 - 400000) * E19, 0))</f>
        <v>0</v>
      </c>
      <c r="L19" s="98">
        <f>IF(AND(L10 &gt;= 400000, L10 &lt; 500000),(L10 - 400000) * E19, IF(L10 &gt;= 500000,(499999.99 - 400000) * E19, 0))</f>
        <v>0</v>
      </c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</row>
    <row r="20" spans="1:23" ht="15.75" customHeight="1" x14ac:dyDescent="0.15">
      <c r="A20" s="97"/>
      <c r="B20" s="97"/>
      <c r="C20" s="98" t="s">
        <v>97</v>
      </c>
      <c r="D20" s="106"/>
      <c r="E20" s="108">
        <v>0.1</v>
      </c>
      <c r="F20" s="98"/>
      <c r="G20" s="98"/>
      <c r="H20" s="98"/>
      <c r="I20" s="98"/>
      <c r="J20" s="98"/>
      <c r="K20" s="98"/>
      <c r="L20" s="98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</row>
    <row r="21" spans="1:23" ht="15.75" customHeight="1" x14ac:dyDescent="0.15">
      <c r="A21" s="97"/>
      <c r="B21" s="97"/>
      <c r="C21" s="98" t="s">
        <v>98</v>
      </c>
      <c r="D21" s="106"/>
      <c r="E21" s="108">
        <v>0.11</v>
      </c>
      <c r="F21" s="98"/>
      <c r="G21" s="98"/>
      <c r="H21" s="98"/>
      <c r="I21" s="98"/>
      <c r="J21" s="98"/>
      <c r="K21" s="98"/>
      <c r="L21" s="98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</row>
    <row r="22" spans="1:23" ht="15.75" customHeight="1" x14ac:dyDescent="0.15">
      <c r="A22" s="97"/>
      <c r="B22" s="97"/>
      <c r="C22" s="98" t="s">
        <v>99</v>
      </c>
      <c r="D22" s="106"/>
      <c r="E22" s="108">
        <v>0.12</v>
      </c>
      <c r="F22" s="98"/>
      <c r="G22" s="98"/>
      <c r="H22" s="98"/>
      <c r="I22" s="98"/>
      <c r="J22" s="98"/>
      <c r="K22" s="98"/>
      <c r="L22" s="98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</row>
    <row r="23" spans="1:23" ht="15.75" customHeight="1" x14ac:dyDescent="0.15">
      <c r="A23" s="97"/>
      <c r="B23" s="97"/>
      <c r="C23" s="98" t="s">
        <v>100</v>
      </c>
      <c r="D23" s="106"/>
      <c r="E23" s="108">
        <v>0.13</v>
      </c>
      <c r="F23" s="98"/>
      <c r="G23" s="98"/>
      <c r="H23" s="98"/>
      <c r="I23" s="98"/>
      <c r="J23" s="98"/>
      <c r="K23" s="98"/>
      <c r="L23" s="98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</row>
    <row r="24" spans="1:23" ht="15.75" customHeight="1" x14ac:dyDescent="0.15">
      <c r="A24" s="97"/>
      <c r="B24" s="97"/>
      <c r="C24" s="98" t="s">
        <v>101</v>
      </c>
      <c r="D24" s="106"/>
      <c r="E24" s="108">
        <v>0.14000000000000001</v>
      </c>
      <c r="F24" s="98"/>
      <c r="G24" s="98"/>
      <c r="H24" s="98"/>
      <c r="I24" s="98"/>
      <c r="J24" s="98"/>
      <c r="K24" s="98"/>
      <c r="L24" s="98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</row>
    <row r="25" spans="1:23" ht="15.75" customHeight="1" x14ac:dyDescent="0.15">
      <c r="A25" s="97"/>
      <c r="B25" s="97"/>
      <c r="C25" s="98" t="s">
        <v>102</v>
      </c>
      <c r="D25" s="106"/>
      <c r="E25" s="108">
        <v>0.15</v>
      </c>
      <c r="F25" s="98"/>
      <c r="G25" s="98"/>
      <c r="H25" s="98"/>
      <c r="I25" s="98"/>
      <c r="J25" s="98"/>
      <c r="K25" s="98"/>
      <c r="L25" s="98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</row>
    <row r="26" spans="1:23" ht="15.75" customHeight="1" x14ac:dyDescent="0.15">
      <c r="A26" s="97"/>
      <c r="B26" s="97"/>
      <c r="C26" s="98" t="s">
        <v>103</v>
      </c>
      <c r="D26" s="106"/>
      <c r="E26" s="108">
        <v>0.15</v>
      </c>
      <c r="F26" s="98"/>
      <c r="G26" s="98"/>
      <c r="H26" s="98"/>
      <c r="I26" s="98"/>
      <c r="J26" s="98"/>
      <c r="K26" s="98"/>
      <c r="L26" s="98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</row>
    <row r="27" spans="1:23" ht="15.75" customHeight="1" x14ac:dyDescent="0.15">
      <c r="A27" s="97"/>
      <c r="B27" s="97"/>
      <c r="C27" s="98" t="s">
        <v>104</v>
      </c>
      <c r="D27" s="106"/>
      <c r="E27" s="110">
        <v>0.15</v>
      </c>
      <c r="F27" s="98"/>
      <c r="G27" s="98"/>
      <c r="H27" s="98"/>
      <c r="I27" s="98"/>
      <c r="J27" s="98"/>
      <c r="K27" s="98"/>
      <c r="L27" s="98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</row>
    <row r="28" spans="1:23" ht="15.75" customHeight="1" x14ac:dyDescent="0.15">
      <c r="A28" s="97"/>
      <c r="B28" s="97"/>
      <c r="C28" s="98"/>
      <c r="D28" s="97"/>
      <c r="E28" s="97"/>
      <c r="F28" s="98"/>
      <c r="G28" s="98"/>
      <c r="H28" s="98"/>
      <c r="I28" s="98"/>
      <c r="J28" s="98"/>
      <c r="K28" s="98"/>
      <c r="L28" s="98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</row>
    <row r="29" spans="1:23" ht="15.75" customHeight="1" x14ac:dyDescent="0.15">
      <c r="A29" s="97"/>
      <c r="B29" s="97" t="s">
        <v>128</v>
      </c>
      <c r="C29" s="98"/>
      <c r="D29" s="97"/>
      <c r="E29" s="97"/>
      <c r="F29" s="98">
        <f t="shared" ref="F29:L29" si="2">SUM(F12:F27)</f>
        <v>0</v>
      </c>
      <c r="G29" s="98">
        <f t="shared" si="2"/>
        <v>2873.2181</v>
      </c>
      <c r="H29" s="98">
        <f t="shared" si="2"/>
        <v>2278.3306000000002</v>
      </c>
      <c r="I29" s="98">
        <f t="shared" si="2"/>
        <v>0</v>
      </c>
      <c r="J29" s="98">
        <f t="shared" si="2"/>
        <v>0</v>
      </c>
      <c r="K29" s="98">
        <f t="shared" si="2"/>
        <v>0</v>
      </c>
      <c r="L29" s="98">
        <f t="shared" si="2"/>
        <v>0</v>
      </c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</row>
    <row r="30" spans="1:23" ht="15.75" customHeight="1" x14ac:dyDescent="0.15">
      <c r="A30" s="97"/>
      <c r="B30" s="173" t="s">
        <v>199</v>
      </c>
      <c r="C30" s="174"/>
      <c r="D30" s="173"/>
      <c r="E30" s="173"/>
      <c r="F30" s="174">
        <f t="shared" ref="F30:L30" si="3">SUM(F29*26.65%)</f>
        <v>0</v>
      </c>
      <c r="G30" s="174">
        <f t="shared" si="3"/>
        <v>765.71262364999984</v>
      </c>
      <c r="H30" s="174">
        <f t="shared" si="3"/>
        <v>607.17510489999995</v>
      </c>
      <c r="I30" s="174">
        <f t="shared" si="3"/>
        <v>0</v>
      </c>
      <c r="J30" s="174">
        <f t="shared" si="3"/>
        <v>0</v>
      </c>
      <c r="K30" s="174">
        <f t="shared" si="3"/>
        <v>0</v>
      </c>
      <c r="L30" s="174">
        <f t="shared" si="3"/>
        <v>0</v>
      </c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</row>
    <row r="31" spans="1:23" ht="15.75" customHeight="1" x14ac:dyDescent="0.15">
      <c r="A31" s="97"/>
      <c r="B31" s="175" t="s">
        <v>171</v>
      </c>
      <c r="C31" s="176"/>
      <c r="D31" s="177"/>
      <c r="E31" s="177"/>
      <c r="F31" s="176">
        <f t="shared" ref="F31:L31" si="4">SUM(F29-F30)</f>
        <v>0</v>
      </c>
      <c r="G31" s="176">
        <f t="shared" si="4"/>
        <v>2107.5054763500002</v>
      </c>
      <c r="H31" s="176">
        <f t="shared" si="4"/>
        <v>1671.1554951000003</v>
      </c>
      <c r="I31" s="176">
        <f t="shared" si="4"/>
        <v>0</v>
      </c>
      <c r="J31" s="176">
        <f t="shared" si="4"/>
        <v>0</v>
      </c>
      <c r="K31" s="176">
        <f t="shared" si="4"/>
        <v>0</v>
      </c>
      <c r="L31" s="195">
        <f t="shared" si="4"/>
        <v>0</v>
      </c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</row>
    <row r="32" spans="1:23" ht="15.75" customHeight="1" x14ac:dyDescent="0.15">
      <c r="A32" s="97"/>
      <c r="B32" s="97"/>
      <c r="C32" s="98"/>
      <c r="D32" s="97"/>
      <c r="E32" s="97"/>
      <c r="F32" s="98"/>
      <c r="G32" s="98"/>
      <c r="H32" s="98"/>
      <c r="I32" s="98"/>
      <c r="J32" s="98"/>
      <c r="K32" s="98"/>
      <c r="L32" s="98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</row>
    <row r="33" spans="1:23" ht="15.75" customHeight="1" x14ac:dyDescent="0.15">
      <c r="A33" s="97"/>
      <c r="B33" s="97" t="s">
        <v>172</v>
      </c>
      <c r="C33" s="98"/>
      <c r="D33" s="97"/>
      <c r="E33" s="97"/>
      <c r="F33" s="98">
        <f t="shared" ref="F33:L33" si="5">SUM(F6)</f>
        <v>1500</v>
      </c>
      <c r="G33" s="98">
        <f t="shared" si="5"/>
        <v>1500</v>
      </c>
      <c r="H33" s="98">
        <f t="shared" si="5"/>
        <v>1500</v>
      </c>
      <c r="I33" s="98">
        <f t="shared" si="5"/>
        <v>0</v>
      </c>
      <c r="J33" s="98">
        <f t="shared" si="5"/>
        <v>0</v>
      </c>
      <c r="K33" s="98">
        <f t="shared" si="5"/>
        <v>0</v>
      </c>
      <c r="L33" s="98">
        <f t="shared" si="5"/>
        <v>0</v>
      </c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</row>
    <row r="34" spans="1:23" ht="15.75" customHeight="1" x14ac:dyDescent="0.15">
      <c r="A34" s="97"/>
      <c r="B34" s="173" t="s">
        <v>200</v>
      </c>
      <c r="C34" s="174"/>
      <c r="D34" s="173"/>
      <c r="E34" s="173"/>
      <c r="F34" s="174">
        <f t="shared" ref="F34:L34" si="6">SUM(F33*11.7%)</f>
        <v>175.5</v>
      </c>
      <c r="G34" s="174">
        <f t="shared" si="6"/>
        <v>175.5</v>
      </c>
      <c r="H34" s="174">
        <f t="shared" si="6"/>
        <v>175.5</v>
      </c>
      <c r="I34" s="174">
        <f t="shared" si="6"/>
        <v>0</v>
      </c>
      <c r="J34" s="174">
        <f t="shared" si="6"/>
        <v>0</v>
      </c>
      <c r="K34" s="174">
        <f t="shared" si="6"/>
        <v>0</v>
      </c>
      <c r="L34" s="174">
        <f t="shared" si="6"/>
        <v>0</v>
      </c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</row>
    <row r="35" spans="1:23" ht="15.75" customHeight="1" x14ac:dyDescent="0.15">
      <c r="A35" s="97"/>
      <c r="B35" s="97" t="s">
        <v>174</v>
      </c>
      <c r="C35" s="98"/>
      <c r="D35" s="97"/>
      <c r="E35" s="97"/>
      <c r="F35" s="98">
        <f t="shared" ref="F35:L35" si="7">SUM(F33-F34)</f>
        <v>1324.5</v>
      </c>
      <c r="G35" s="98">
        <f t="shared" si="7"/>
        <v>1324.5</v>
      </c>
      <c r="H35" s="98">
        <f t="shared" si="7"/>
        <v>1324.5</v>
      </c>
      <c r="I35" s="98">
        <f t="shared" si="7"/>
        <v>0</v>
      </c>
      <c r="J35" s="98">
        <f t="shared" si="7"/>
        <v>0</v>
      </c>
      <c r="K35" s="98">
        <f t="shared" si="7"/>
        <v>0</v>
      </c>
      <c r="L35" s="98">
        <f t="shared" si="7"/>
        <v>0</v>
      </c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</row>
    <row r="36" spans="1:23" ht="15.75" customHeight="1" x14ac:dyDescent="0.15">
      <c r="B36" s="179" t="s">
        <v>175</v>
      </c>
      <c r="C36" s="180"/>
      <c r="D36" s="180"/>
      <c r="E36" s="180"/>
      <c r="F36" s="181">
        <f t="shared" ref="F36:L36" si="8">SUM(F31+F35)</f>
        <v>1324.5</v>
      </c>
      <c r="G36" s="181">
        <f t="shared" si="8"/>
        <v>3432.0054763500002</v>
      </c>
      <c r="H36" s="181">
        <f t="shared" si="8"/>
        <v>2995.6554951000003</v>
      </c>
      <c r="I36" s="181">
        <f t="shared" si="8"/>
        <v>0</v>
      </c>
      <c r="J36" s="181">
        <f t="shared" si="8"/>
        <v>0</v>
      </c>
      <c r="K36" s="181">
        <f t="shared" si="8"/>
        <v>0</v>
      </c>
      <c r="L36" s="196">
        <f t="shared" si="8"/>
        <v>0</v>
      </c>
    </row>
    <row r="37" spans="1:23" ht="15.75" customHeight="1" x14ac:dyDescent="0.15">
      <c r="B37" s="173" t="s">
        <v>201</v>
      </c>
      <c r="C37" s="173"/>
      <c r="D37" s="173"/>
      <c r="E37" s="173"/>
      <c r="F37" s="173">
        <f t="shared" ref="F37:L37" si="9">SUM(F33*14.95%)</f>
        <v>224.25</v>
      </c>
      <c r="G37" s="173">
        <f t="shared" si="9"/>
        <v>224.25</v>
      </c>
      <c r="H37" s="173">
        <f t="shared" si="9"/>
        <v>224.25</v>
      </c>
      <c r="I37" s="173">
        <f t="shared" si="9"/>
        <v>0</v>
      </c>
      <c r="J37" s="173">
        <f t="shared" si="9"/>
        <v>0</v>
      </c>
      <c r="K37" s="173">
        <f t="shared" si="9"/>
        <v>0</v>
      </c>
      <c r="L37" s="173">
        <f t="shared" si="9"/>
        <v>0</v>
      </c>
    </row>
    <row r="39" spans="1:23" ht="15.75" customHeight="1" x14ac:dyDescent="0.15">
      <c r="B39" s="19" t="s">
        <v>202</v>
      </c>
      <c r="F39" s="40">
        <f t="shared" ref="F39:L39" si="10">SUM(F29+F33+F37)</f>
        <v>1724.25</v>
      </c>
      <c r="G39" s="40">
        <f t="shared" si="10"/>
        <v>4597.4681</v>
      </c>
      <c r="H39" s="40">
        <f t="shared" si="10"/>
        <v>4002.5806000000002</v>
      </c>
      <c r="I39" s="40">
        <f t="shared" si="10"/>
        <v>0</v>
      </c>
      <c r="J39" s="40">
        <f t="shared" si="10"/>
        <v>0</v>
      </c>
      <c r="K39" s="40">
        <f t="shared" si="10"/>
        <v>0</v>
      </c>
      <c r="L39" s="40">
        <f t="shared" si="10"/>
        <v>0</v>
      </c>
    </row>
    <row r="41" spans="1:23" ht="15.75" customHeight="1" x14ac:dyDescent="0.15">
      <c r="E41" s="111" t="s">
        <v>203</v>
      </c>
      <c r="F41" s="111"/>
      <c r="G41" s="111"/>
      <c r="H41" s="111"/>
      <c r="I41" s="111"/>
      <c r="J41" s="111"/>
      <c r="K41" s="111"/>
      <c r="L41" s="111"/>
    </row>
    <row r="42" spans="1:23" ht="15.75" customHeight="1" x14ac:dyDescent="0.15">
      <c r="A42" s="97"/>
      <c r="B42" s="183" t="s">
        <v>176</v>
      </c>
      <c r="C42" s="103"/>
      <c r="D42" s="97"/>
      <c r="E42" s="97" t="s">
        <v>42</v>
      </c>
      <c r="F42" s="197">
        <v>70397.240000000005</v>
      </c>
      <c r="G42" s="98">
        <v>55898.95</v>
      </c>
      <c r="H42" s="98">
        <v>44001.2</v>
      </c>
      <c r="I42" s="98"/>
      <c r="J42" s="98"/>
      <c r="K42" s="98"/>
      <c r="L42" s="98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</row>
    <row r="43" spans="1:23" ht="15.75" customHeight="1" x14ac:dyDescent="0.15">
      <c r="A43" s="97"/>
      <c r="B43" s="184" t="s">
        <v>112</v>
      </c>
      <c r="C43" s="185">
        <v>0.13</v>
      </c>
      <c r="D43" s="97"/>
      <c r="E43" s="97" t="s">
        <v>204</v>
      </c>
      <c r="F43" s="98">
        <f t="shared" ref="F43:L43" si="11">SUM(F42*4%)</f>
        <v>2815.8896000000004</v>
      </c>
      <c r="G43" s="98">
        <f t="shared" si="11"/>
        <v>2235.9580000000001</v>
      </c>
      <c r="H43" s="98">
        <f t="shared" si="11"/>
        <v>1760.048</v>
      </c>
      <c r="I43" s="98">
        <f t="shared" si="11"/>
        <v>0</v>
      </c>
      <c r="J43" s="98">
        <f t="shared" si="11"/>
        <v>0</v>
      </c>
      <c r="K43" s="98">
        <f t="shared" si="11"/>
        <v>0</v>
      </c>
      <c r="L43" s="98">
        <f t="shared" si="11"/>
        <v>0</v>
      </c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</row>
    <row r="44" spans="1:23" ht="15.75" customHeight="1" x14ac:dyDescent="0.15">
      <c r="A44" s="97"/>
      <c r="B44" s="184" t="s">
        <v>113</v>
      </c>
      <c r="C44" s="185">
        <v>1.7500000000000002E-2</v>
      </c>
      <c r="D44" s="97"/>
      <c r="E44" s="173" t="s">
        <v>205</v>
      </c>
      <c r="F44" s="174">
        <f t="shared" ref="F44:L44" si="12">SUM(F43*26.65%)</f>
        <v>750.43457839999996</v>
      </c>
      <c r="G44" s="174">
        <f t="shared" si="12"/>
        <v>595.88280699999996</v>
      </c>
      <c r="H44" s="174">
        <f t="shared" si="12"/>
        <v>469.05279199999995</v>
      </c>
      <c r="I44" s="174">
        <f t="shared" si="12"/>
        <v>0</v>
      </c>
      <c r="J44" s="174">
        <f t="shared" si="12"/>
        <v>0</v>
      </c>
      <c r="K44" s="174">
        <f t="shared" si="12"/>
        <v>0</v>
      </c>
      <c r="L44" s="174">
        <f t="shared" si="12"/>
        <v>0</v>
      </c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</row>
    <row r="45" spans="1:23" ht="15.75" customHeight="1" x14ac:dyDescent="0.15">
      <c r="A45" s="97"/>
      <c r="B45" s="184" t="s">
        <v>114</v>
      </c>
      <c r="C45" s="185">
        <v>2E-3</v>
      </c>
      <c r="D45" s="97"/>
      <c r="E45" s="198" t="s">
        <v>171</v>
      </c>
      <c r="F45" s="100">
        <f t="shared" ref="F45:L45" si="13">SUM(F43-F44)</f>
        <v>2065.4550216000007</v>
      </c>
      <c r="G45" s="100">
        <f t="shared" si="13"/>
        <v>1640.0751930000001</v>
      </c>
      <c r="H45" s="100">
        <f t="shared" si="13"/>
        <v>1290.995208</v>
      </c>
      <c r="I45" s="100">
        <f t="shared" si="13"/>
        <v>0</v>
      </c>
      <c r="J45" s="100">
        <f t="shared" si="13"/>
        <v>0</v>
      </c>
      <c r="K45" s="100">
        <f t="shared" si="13"/>
        <v>0</v>
      </c>
      <c r="L45" s="101">
        <f t="shared" si="13"/>
        <v>0</v>
      </c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</row>
    <row r="46" spans="1:23" ht="15.75" customHeight="1" x14ac:dyDescent="0.15">
      <c r="A46" s="97"/>
      <c r="B46" s="184"/>
      <c r="C46" s="185">
        <f>SUM(C43:C45)</f>
        <v>0.14950000000000002</v>
      </c>
      <c r="D46" s="97"/>
      <c r="E46" s="97"/>
      <c r="F46" s="98"/>
      <c r="G46" s="98"/>
      <c r="H46" s="98"/>
      <c r="I46" s="98"/>
      <c r="J46" s="98"/>
      <c r="K46" s="98"/>
      <c r="L46" s="98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</row>
    <row r="47" spans="1:23" ht="15.75" customHeight="1" x14ac:dyDescent="0.15">
      <c r="A47" s="97"/>
      <c r="B47" s="184" t="s">
        <v>178</v>
      </c>
      <c r="C47" s="186"/>
      <c r="D47" s="97"/>
      <c r="E47" s="97" t="s">
        <v>172</v>
      </c>
      <c r="F47" s="98">
        <v>1500</v>
      </c>
      <c r="G47" s="98">
        <v>1500</v>
      </c>
      <c r="H47" s="98">
        <v>1500</v>
      </c>
      <c r="I47" s="98"/>
      <c r="J47" s="98"/>
      <c r="K47" s="98"/>
      <c r="L47" s="98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</row>
    <row r="48" spans="1:23" ht="15.75" customHeight="1" x14ac:dyDescent="0.15">
      <c r="A48" s="97"/>
      <c r="B48" s="184" t="s">
        <v>112</v>
      </c>
      <c r="C48" s="185">
        <v>0.11</v>
      </c>
      <c r="D48" s="97"/>
      <c r="E48" s="173" t="s">
        <v>173</v>
      </c>
      <c r="F48" s="174">
        <f t="shared" ref="F48:L48" si="14">SUM(F47*11.7%)</f>
        <v>175.5</v>
      </c>
      <c r="G48" s="174">
        <f t="shared" si="14"/>
        <v>175.5</v>
      </c>
      <c r="H48" s="174">
        <f t="shared" si="14"/>
        <v>175.5</v>
      </c>
      <c r="I48" s="174">
        <f t="shared" si="14"/>
        <v>0</v>
      </c>
      <c r="J48" s="174">
        <f t="shared" si="14"/>
        <v>0</v>
      </c>
      <c r="K48" s="174">
        <f t="shared" si="14"/>
        <v>0</v>
      </c>
      <c r="L48" s="174">
        <f t="shared" si="14"/>
        <v>0</v>
      </c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</row>
    <row r="49" spans="1:23" ht="15.75" customHeight="1" x14ac:dyDescent="0.15">
      <c r="A49" s="97"/>
      <c r="B49" s="184" t="s">
        <v>113</v>
      </c>
      <c r="C49" s="185">
        <v>5.0000000000000001E-3</v>
      </c>
      <c r="D49" s="97"/>
      <c r="E49" s="198" t="s">
        <v>174</v>
      </c>
      <c r="F49" s="100">
        <f t="shared" ref="F49:L49" si="15">SUM(F47-F48)</f>
        <v>1324.5</v>
      </c>
      <c r="G49" s="100">
        <f t="shared" si="15"/>
        <v>1324.5</v>
      </c>
      <c r="H49" s="100">
        <f t="shared" si="15"/>
        <v>1324.5</v>
      </c>
      <c r="I49" s="100">
        <f t="shared" si="15"/>
        <v>0</v>
      </c>
      <c r="J49" s="100">
        <f t="shared" si="15"/>
        <v>0</v>
      </c>
      <c r="K49" s="100">
        <f t="shared" si="15"/>
        <v>0</v>
      </c>
      <c r="L49" s="101">
        <f t="shared" si="15"/>
        <v>0</v>
      </c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</row>
    <row r="50" spans="1:23" ht="15.75" customHeight="1" x14ac:dyDescent="0.15">
      <c r="A50" s="97"/>
      <c r="B50" s="184" t="s">
        <v>114</v>
      </c>
      <c r="C50" s="185">
        <v>2E-3</v>
      </c>
      <c r="D50" s="97"/>
      <c r="E50" s="97" t="s">
        <v>127</v>
      </c>
      <c r="F50" s="98">
        <f t="shared" ref="F50:L50" si="16">SUM(F47*14.95%)</f>
        <v>224.25</v>
      </c>
      <c r="G50" s="98">
        <f t="shared" si="16"/>
        <v>224.25</v>
      </c>
      <c r="H50" s="98">
        <f t="shared" si="16"/>
        <v>224.25</v>
      </c>
      <c r="I50" s="98">
        <f t="shared" si="16"/>
        <v>0</v>
      </c>
      <c r="J50" s="98">
        <f t="shared" si="16"/>
        <v>0</v>
      </c>
      <c r="K50" s="98">
        <f t="shared" si="16"/>
        <v>0</v>
      </c>
      <c r="L50" s="98">
        <f t="shared" si="16"/>
        <v>0</v>
      </c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</row>
    <row r="51" spans="1:23" ht="15.75" customHeight="1" x14ac:dyDescent="0.15">
      <c r="A51" s="97"/>
      <c r="B51" s="184"/>
      <c r="C51" s="185">
        <f>SUM(C48:C50)</f>
        <v>0.11700000000000001</v>
      </c>
      <c r="D51" s="97"/>
      <c r="E51" s="97" t="s">
        <v>40</v>
      </c>
      <c r="F51" s="98">
        <v>61565.42</v>
      </c>
      <c r="G51" s="98">
        <v>61565.42</v>
      </c>
      <c r="H51" s="98">
        <v>61565.42</v>
      </c>
      <c r="I51" s="98"/>
      <c r="J51" s="98"/>
      <c r="K51" s="98"/>
      <c r="L51" s="98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</row>
    <row r="52" spans="1:23" ht="15.75" customHeight="1" x14ac:dyDescent="0.15">
      <c r="A52" s="97"/>
      <c r="B52" s="184"/>
      <c r="C52" s="186"/>
      <c r="D52" s="97"/>
      <c r="E52" s="97" t="s">
        <v>206</v>
      </c>
      <c r="F52" s="98">
        <f t="shared" ref="F52:L52" si="17">SUM(F51*1%)</f>
        <v>615.65419999999995</v>
      </c>
      <c r="G52" s="98">
        <f t="shared" si="17"/>
        <v>615.65419999999995</v>
      </c>
      <c r="H52" s="98">
        <f t="shared" si="17"/>
        <v>615.65419999999995</v>
      </c>
      <c r="I52" s="98">
        <f t="shared" si="17"/>
        <v>0</v>
      </c>
      <c r="J52" s="98">
        <f t="shared" si="17"/>
        <v>0</v>
      </c>
      <c r="K52" s="98">
        <f t="shared" si="17"/>
        <v>0</v>
      </c>
      <c r="L52" s="98">
        <f t="shared" si="17"/>
        <v>0</v>
      </c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</row>
    <row r="53" spans="1:23" ht="15.75" customHeight="1" x14ac:dyDescent="0.15">
      <c r="A53" s="97"/>
      <c r="B53" s="184" t="s">
        <v>128</v>
      </c>
      <c r="C53" s="186" t="s">
        <v>179</v>
      </c>
      <c r="D53" s="97"/>
      <c r="E53" s="173" t="s">
        <v>182</v>
      </c>
      <c r="F53" s="174">
        <f t="shared" ref="F53:L53" si="18">SUM(F52*26.65%)</f>
        <v>164.07184429999995</v>
      </c>
      <c r="G53" s="174">
        <f t="shared" si="18"/>
        <v>164.07184429999995</v>
      </c>
      <c r="H53" s="174">
        <f t="shared" si="18"/>
        <v>164.07184429999995</v>
      </c>
      <c r="I53" s="174">
        <f t="shared" si="18"/>
        <v>0</v>
      </c>
      <c r="J53" s="174">
        <f t="shared" si="18"/>
        <v>0</v>
      </c>
      <c r="K53" s="174">
        <f t="shared" si="18"/>
        <v>0</v>
      </c>
      <c r="L53" s="174">
        <f t="shared" si="18"/>
        <v>0</v>
      </c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</row>
    <row r="54" spans="1:23" ht="15.75" customHeight="1" x14ac:dyDescent="0.15">
      <c r="A54" s="97"/>
      <c r="B54" s="184"/>
      <c r="C54" s="185">
        <f>SUM(C46+C51)</f>
        <v>0.26650000000000001</v>
      </c>
      <c r="D54" s="97"/>
      <c r="E54" s="198" t="s">
        <v>207</v>
      </c>
      <c r="F54" s="100">
        <f t="shared" ref="F54:L54" si="19">SUM(F52-F53)</f>
        <v>451.58235569999999</v>
      </c>
      <c r="G54" s="100">
        <f t="shared" si="19"/>
        <v>451.58235569999999</v>
      </c>
      <c r="H54" s="100">
        <f t="shared" si="19"/>
        <v>451.58235569999999</v>
      </c>
      <c r="I54" s="100">
        <f t="shared" si="19"/>
        <v>0</v>
      </c>
      <c r="J54" s="100">
        <f t="shared" si="19"/>
        <v>0</v>
      </c>
      <c r="K54" s="100">
        <f t="shared" si="19"/>
        <v>0</v>
      </c>
      <c r="L54" s="101">
        <f t="shared" si="19"/>
        <v>0</v>
      </c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</row>
    <row r="55" spans="1:23" ht="15.75" customHeight="1" x14ac:dyDescent="0.15">
      <c r="A55" s="97"/>
      <c r="B55" s="184" t="s">
        <v>172</v>
      </c>
      <c r="C55" s="186" t="s">
        <v>127</v>
      </c>
      <c r="D55" s="97"/>
      <c r="E55" s="19"/>
      <c r="F55" s="19"/>
      <c r="G55" s="19"/>
      <c r="H55" s="19"/>
      <c r="I55" s="19"/>
      <c r="J55" s="19"/>
      <c r="K55" s="19"/>
      <c r="L55" s="19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</row>
    <row r="56" spans="1:23" ht="15.75" customHeight="1" x14ac:dyDescent="0.15">
      <c r="A56" s="97"/>
      <c r="B56" s="187"/>
      <c r="C56" s="188">
        <f>SUM(C46)</f>
        <v>0.14950000000000002</v>
      </c>
      <c r="D56" s="97"/>
      <c r="E56" s="179" t="s">
        <v>175</v>
      </c>
      <c r="F56" s="181">
        <f t="shared" ref="F56:G56" si="20">SUM(F45+F49+F54)</f>
        <v>3841.5373773000006</v>
      </c>
      <c r="G56" s="181">
        <f t="shared" si="20"/>
        <v>3416.1575487</v>
      </c>
      <c r="H56" s="181">
        <f>SUM(H49+H54)</f>
        <v>1776.0823556999999</v>
      </c>
      <c r="I56" s="181">
        <f t="shared" ref="I56:L56" si="21">SUM(I45+I49+I54)</f>
        <v>0</v>
      </c>
      <c r="J56" s="181">
        <f t="shared" si="21"/>
        <v>0</v>
      </c>
      <c r="K56" s="181">
        <f t="shared" si="21"/>
        <v>0</v>
      </c>
      <c r="L56" s="196">
        <f t="shared" si="21"/>
        <v>0</v>
      </c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</row>
    <row r="57" spans="1:23" ht="15.75" customHeight="1" x14ac:dyDescent="0.15">
      <c r="A57" s="97"/>
      <c r="B57" s="97"/>
      <c r="C57" s="98"/>
      <c r="D57" s="97"/>
      <c r="E57" s="97"/>
      <c r="F57" s="98"/>
      <c r="G57" s="98"/>
      <c r="H57" s="98"/>
      <c r="I57" s="98"/>
      <c r="J57" s="98"/>
      <c r="K57" s="98"/>
      <c r="L57" s="98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</row>
    <row r="58" spans="1:23" ht="15.75" customHeight="1" x14ac:dyDescent="0.15">
      <c r="A58" s="97"/>
      <c r="B58" s="97"/>
      <c r="C58" s="98"/>
      <c r="D58" s="97"/>
      <c r="E58" s="97" t="s">
        <v>202</v>
      </c>
      <c r="F58" s="98">
        <f t="shared" ref="F58:G58" si="22">SUM(F43+F47+F50+F52)</f>
        <v>5155.7938000000004</v>
      </c>
      <c r="G58" s="98">
        <f t="shared" si="22"/>
        <v>4575.8621999999996</v>
      </c>
      <c r="H58" s="98">
        <f>SUM(H47+H50+H52)</f>
        <v>2339.9041999999999</v>
      </c>
      <c r="I58" s="98">
        <f t="shared" ref="I58:L58" si="23">SUM(I43+I47+I50+I52)</f>
        <v>0</v>
      </c>
      <c r="J58" s="98">
        <f t="shared" si="23"/>
        <v>0</v>
      </c>
      <c r="K58" s="98">
        <f t="shared" si="23"/>
        <v>0</v>
      </c>
      <c r="L58" s="98">
        <f t="shared" si="23"/>
        <v>0</v>
      </c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</row>
    <row r="59" spans="1:23" ht="15.75" customHeight="1" x14ac:dyDescent="0.15">
      <c r="A59" s="97"/>
      <c r="B59" s="97"/>
      <c r="C59" s="98"/>
      <c r="D59" s="97"/>
      <c r="E59" s="97"/>
      <c r="F59" s="98"/>
      <c r="G59" s="98"/>
      <c r="H59" s="98"/>
      <c r="I59" s="98"/>
      <c r="J59" s="98"/>
      <c r="K59" s="98"/>
      <c r="L59" s="98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</row>
    <row r="60" spans="1:23" ht="15.75" customHeight="1" x14ac:dyDescent="0.15">
      <c r="A60" s="97"/>
      <c r="B60" s="97"/>
      <c r="C60" s="98"/>
      <c r="D60" s="97"/>
      <c r="E60" s="97"/>
      <c r="F60" s="98"/>
      <c r="G60" s="98"/>
      <c r="H60" s="98"/>
      <c r="I60" s="98"/>
      <c r="J60" s="98"/>
      <c r="K60" s="98"/>
      <c r="L60" s="98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</row>
    <row r="61" spans="1:23" ht="15.75" customHeight="1" x14ac:dyDescent="0.15">
      <c r="A61" s="97"/>
      <c r="B61" s="97"/>
      <c r="C61" s="98"/>
      <c r="D61" s="97"/>
      <c r="E61" s="97"/>
      <c r="F61" s="98"/>
      <c r="G61" s="98"/>
      <c r="H61" s="98"/>
      <c r="I61" s="98"/>
      <c r="J61" s="98"/>
      <c r="K61" s="98"/>
      <c r="L61" s="98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</row>
    <row r="62" spans="1:23" ht="15.75" customHeight="1" x14ac:dyDescent="0.15">
      <c r="A62" s="97"/>
      <c r="B62" s="97"/>
      <c r="C62" s="98"/>
      <c r="D62" s="97"/>
      <c r="E62" s="97"/>
      <c r="F62" s="98"/>
      <c r="G62" s="98"/>
      <c r="H62" s="98"/>
      <c r="I62" s="98"/>
      <c r="J62" s="98"/>
      <c r="K62" s="98"/>
      <c r="L62" s="98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</row>
    <row r="63" spans="1:23" ht="15.75" customHeight="1" x14ac:dyDescent="0.15">
      <c r="A63" s="97"/>
      <c r="B63" s="97"/>
      <c r="C63" s="98"/>
      <c r="D63" s="97"/>
      <c r="E63" s="97"/>
      <c r="F63" s="98"/>
      <c r="G63" s="98"/>
      <c r="H63" s="98"/>
      <c r="I63" s="98"/>
      <c r="J63" s="98"/>
      <c r="K63" s="98"/>
      <c r="L63" s="98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</row>
    <row r="64" spans="1:23" ht="15.75" customHeight="1" x14ac:dyDescent="0.15">
      <c r="A64" s="97"/>
      <c r="B64" s="97"/>
      <c r="C64" s="98"/>
      <c r="D64" s="97"/>
      <c r="E64" s="97"/>
      <c r="F64" s="98"/>
      <c r="G64" s="98"/>
      <c r="H64" s="98"/>
      <c r="I64" s="98"/>
      <c r="J64" s="98"/>
      <c r="K64" s="98"/>
      <c r="L64" s="98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</row>
    <row r="65" spans="1:23" ht="15.75" customHeight="1" x14ac:dyDescent="0.15">
      <c r="A65" s="97"/>
      <c r="B65" s="97"/>
      <c r="C65" s="98"/>
      <c r="D65" s="97"/>
      <c r="E65" s="97"/>
      <c r="F65" s="98"/>
      <c r="G65" s="98"/>
      <c r="H65" s="98"/>
      <c r="I65" s="98"/>
      <c r="J65" s="98"/>
      <c r="K65" s="98"/>
      <c r="L65" s="98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</row>
    <row r="66" spans="1:23" ht="15.75" customHeight="1" x14ac:dyDescent="0.15">
      <c r="A66" s="97"/>
      <c r="B66" s="97"/>
      <c r="C66" s="98"/>
      <c r="D66" s="97"/>
      <c r="E66" s="97"/>
      <c r="F66" s="98"/>
      <c r="G66" s="98"/>
      <c r="H66" s="98"/>
      <c r="I66" s="98"/>
      <c r="J66" s="98"/>
      <c r="K66" s="98"/>
      <c r="L66" s="98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</row>
    <row r="67" spans="1:23" ht="15.75" customHeight="1" x14ac:dyDescent="0.15">
      <c r="A67" s="97"/>
      <c r="B67" s="97"/>
      <c r="C67" s="98"/>
      <c r="D67" s="97"/>
      <c r="E67" s="97"/>
      <c r="F67" s="98"/>
      <c r="G67" s="98"/>
      <c r="H67" s="98"/>
      <c r="I67" s="98"/>
      <c r="J67" s="98"/>
      <c r="K67" s="98"/>
      <c r="L67" s="98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</row>
    <row r="68" spans="1:23" ht="15.75" customHeight="1" x14ac:dyDescent="0.15">
      <c r="A68" s="97"/>
      <c r="B68" s="97"/>
      <c r="C68" s="98"/>
      <c r="D68" s="97"/>
      <c r="E68" s="97"/>
      <c r="F68" s="98"/>
      <c r="G68" s="98"/>
      <c r="H68" s="98"/>
      <c r="I68" s="98"/>
      <c r="J68" s="98"/>
      <c r="K68" s="98"/>
      <c r="L68" s="98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</row>
    <row r="69" spans="1:23" ht="15.75" customHeight="1" x14ac:dyDescent="0.15">
      <c r="A69" s="97"/>
      <c r="B69" s="97"/>
      <c r="C69" s="98"/>
      <c r="D69" s="97"/>
      <c r="E69" s="97"/>
      <c r="F69" s="98"/>
      <c r="G69" s="98"/>
      <c r="H69" s="98"/>
      <c r="I69" s="98"/>
      <c r="J69" s="98"/>
      <c r="K69" s="98"/>
      <c r="L69" s="98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</row>
    <row r="70" spans="1:23" ht="15.75" customHeight="1" x14ac:dyDescent="0.15">
      <c r="A70" s="97"/>
      <c r="B70" s="97"/>
      <c r="C70" s="98"/>
      <c r="D70" s="97"/>
      <c r="E70" s="97"/>
      <c r="F70" s="98"/>
      <c r="G70" s="98"/>
      <c r="H70" s="98"/>
      <c r="I70" s="98"/>
      <c r="J70" s="98"/>
      <c r="K70" s="98"/>
      <c r="L70" s="98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</row>
    <row r="71" spans="1:23" ht="15.75" customHeight="1" x14ac:dyDescent="0.15">
      <c r="A71" s="97"/>
      <c r="B71" s="97"/>
      <c r="C71" s="98"/>
      <c r="D71" s="97"/>
      <c r="E71" s="97"/>
      <c r="F71" s="98"/>
      <c r="G71" s="98"/>
      <c r="H71" s="98"/>
      <c r="I71" s="98"/>
      <c r="J71" s="98"/>
      <c r="K71" s="98"/>
      <c r="L71" s="98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</row>
    <row r="72" spans="1:23" ht="15.75" customHeight="1" x14ac:dyDescent="0.15">
      <c r="A72" s="97"/>
      <c r="B72" s="97"/>
      <c r="C72" s="98"/>
      <c r="D72" s="97"/>
      <c r="E72" s="97"/>
      <c r="F72" s="98"/>
      <c r="G72" s="98"/>
      <c r="H72" s="98"/>
      <c r="I72" s="98"/>
      <c r="J72" s="98"/>
      <c r="K72" s="98"/>
      <c r="L72" s="98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</row>
    <row r="73" spans="1:23" ht="15.75" customHeight="1" x14ac:dyDescent="0.15">
      <c r="A73" s="97"/>
      <c r="B73" s="97"/>
      <c r="C73" s="98"/>
      <c r="D73" s="97"/>
      <c r="E73" s="97"/>
      <c r="F73" s="98"/>
      <c r="G73" s="98"/>
      <c r="H73" s="98"/>
      <c r="I73" s="98"/>
      <c r="J73" s="98"/>
      <c r="K73" s="98"/>
      <c r="L73" s="98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</row>
    <row r="74" spans="1:23" ht="15.75" customHeight="1" x14ac:dyDescent="0.15">
      <c r="A74" s="97"/>
      <c r="B74" s="97"/>
      <c r="C74" s="98"/>
      <c r="D74" s="97"/>
      <c r="E74" s="97"/>
      <c r="F74" s="98"/>
      <c r="G74" s="98"/>
      <c r="H74" s="98"/>
      <c r="I74" s="98"/>
      <c r="J74" s="98"/>
      <c r="K74" s="98"/>
      <c r="L74" s="98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</row>
    <row r="75" spans="1:23" ht="15.75" customHeight="1" x14ac:dyDescent="0.15">
      <c r="A75" s="97"/>
      <c r="B75" s="97"/>
      <c r="C75" s="98"/>
      <c r="D75" s="97"/>
      <c r="E75" s="97"/>
      <c r="F75" s="98"/>
      <c r="G75" s="98"/>
      <c r="H75" s="98"/>
      <c r="I75" s="98"/>
      <c r="J75" s="98"/>
      <c r="K75" s="98"/>
      <c r="L75" s="98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</row>
    <row r="76" spans="1:23" ht="15.75" customHeight="1" x14ac:dyDescent="0.15">
      <c r="A76" s="97"/>
      <c r="B76" s="97"/>
      <c r="C76" s="98"/>
      <c r="D76" s="97"/>
      <c r="E76" s="97"/>
      <c r="F76" s="98"/>
      <c r="G76" s="98"/>
      <c r="H76" s="98"/>
      <c r="I76" s="98"/>
      <c r="J76" s="98"/>
      <c r="K76" s="98"/>
      <c r="L76" s="98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</row>
    <row r="77" spans="1:23" ht="15.75" customHeight="1" x14ac:dyDescent="0.15">
      <c r="A77" s="97"/>
      <c r="B77" s="97"/>
      <c r="C77" s="98"/>
      <c r="D77" s="97"/>
      <c r="E77" s="97"/>
      <c r="F77" s="98"/>
      <c r="G77" s="98"/>
      <c r="H77" s="98"/>
      <c r="I77" s="98"/>
      <c r="J77" s="98"/>
      <c r="K77" s="98"/>
      <c r="L77" s="98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</row>
    <row r="78" spans="1:23" ht="15.75" customHeight="1" x14ac:dyDescent="0.15">
      <c r="A78" s="97"/>
      <c r="B78" s="97"/>
      <c r="C78" s="98"/>
      <c r="D78" s="97"/>
      <c r="E78" s="97"/>
      <c r="F78" s="98"/>
      <c r="G78" s="98"/>
      <c r="H78" s="98"/>
      <c r="I78" s="98"/>
      <c r="J78" s="98"/>
      <c r="K78" s="98"/>
      <c r="L78" s="98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</row>
    <row r="79" spans="1:23" ht="15.75" customHeight="1" x14ac:dyDescent="0.15">
      <c r="A79" s="97"/>
      <c r="B79" s="97"/>
      <c r="C79" s="98"/>
      <c r="D79" s="97"/>
      <c r="E79" s="97"/>
      <c r="F79" s="98"/>
      <c r="G79" s="98"/>
      <c r="H79" s="98"/>
      <c r="I79" s="98"/>
      <c r="J79" s="98"/>
      <c r="K79" s="98"/>
      <c r="L79" s="98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</row>
    <row r="80" spans="1:23" ht="15.75" customHeight="1" x14ac:dyDescent="0.15">
      <c r="A80" s="97"/>
      <c r="B80" s="97"/>
      <c r="C80" s="98"/>
      <c r="D80" s="97"/>
      <c r="E80" s="97"/>
      <c r="F80" s="98"/>
      <c r="G80" s="98"/>
      <c r="H80" s="98"/>
      <c r="I80" s="98"/>
      <c r="J80" s="98"/>
      <c r="K80" s="98"/>
      <c r="L80" s="98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</row>
    <row r="81" spans="1:23" ht="13" x14ac:dyDescent="0.15">
      <c r="A81" s="97"/>
      <c r="B81" s="97"/>
      <c r="C81" s="98"/>
      <c r="D81" s="97"/>
      <c r="E81" s="97"/>
      <c r="F81" s="98"/>
      <c r="G81" s="98"/>
      <c r="H81" s="98"/>
      <c r="I81" s="98"/>
      <c r="J81" s="98"/>
      <c r="K81" s="98"/>
      <c r="L81" s="98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</row>
    <row r="82" spans="1:23" ht="13" x14ac:dyDescent="0.15">
      <c r="A82" s="97"/>
      <c r="B82" s="97"/>
      <c r="C82" s="98"/>
      <c r="D82" s="97"/>
      <c r="E82" s="97"/>
      <c r="F82" s="98"/>
      <c r="G82" s="98"/>
      <c r="H82" s="98"/>
      <c r="I82" s="98"/>
      <c r="J82" s="98"/>
      <c r="K82" s="98"/>
      <c r="L82" s="98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</row>
    <row r="83" spans="1:23" ht="13" x14ac:dyDescent="0.15">
      <c r="A83" s="97"/>
      <c r="B83" s="97"/>
      <c r="C83" s="98"/>
      <c r="D83" s="97"/>
      <c r="E83" s="97"/>
      <c r="F83" s="98"/>
      <c r="G83" s="98"/>
      <c r="H83" s="98"/>
      <c r="I83" s="98"/>
      <c r="J83" s="98"/>
      <c r="K83" s="98"/>
      <c r="L83" s="98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</row>
    <row r="84" spans="1:23" ht="13" x14ac:dyDescent="0.15">
      <c r="A84" s="97"/>
      <c r="B84" s="97"/>
      <c r="C84" s="98"/>
      <c r="D84" s="97"/>
      <c r="E84" s="97"/>
      <c r="F84" s="98"/>
      <c r="G84" s="98"/>
      <c r="H84" s="98"/>
      <c r="I84" s="98"/>
      <c r="J84" s="98"/>
      <c r="K84" s="98"/>
      <c r="L84" s="98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</row>
    <row r="85" spans="1:23" ht="13" x14ac:dyDescent="0.15">
      <c r="A85" s="97"/>
      <c r="B85" s="97"/>
      <c r="C85" s="98"/>
      <c r="D85" s="97"/>
      <c r="E85" s="97"/>
      <c r="F85" s="98"/>
      <c r="G85" s="98"/>
      <c r="H85" s="98"/>
      <c r="I85" s="98"/>
      <c r="J85" s="98"/>
      <c r="K85" s="98"/>
      <c r="L85" s="98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</row>
    <row r="86" spans="1:23" ht="13" x14ac:dyDescent="0.15">
      <c r="A86" s="97"/>
      <c r="B86" s="97"/>
      <c r="C86" s="98"/>
      <c r="D86" s="97"/>
      <c r="E86" s="97"/>
      <c r="F86" s="98"/>
      <c r="G86" s="98"/>
      <c r="H86" s="98"/>
      <c r="I86" s="98"/>
      <c r="J86" s="98"/>
      <c r="K86" s="98"/>
      <c r="L86" s="98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</row>
    <row r="87" spans="1:23" ht="13" x14ac:dyDescent="0.15">
      <c r="A87" s="97"/>
      <c r="B87" s="97"/>
      <c r="C87" s="98"/>
      <c r="D87" s="97"/>
      <c r="E87" s="97"/>
      <c r="F87" s="98"/>
      <c r="G87" s="98"/>
      <c r="H87" s="98"/>
      <c r="I87" s="98"/>
      <c r="J87" s="98"/>
      <c r="K87" s="98"/>
      <c r="L87" s="98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</row>
    <row r="88" spans="1:23" ht="13" x14ac:dyDescent="0.15">
      <c r="A88" s="97"/>
      <c r="B88" s="97"/>
      <c r="C88" s="98"/>
      <c r="D88" s="97"/>
      <c r="E88" s="97"/>
      <c r="F88" s="98"/>
      <c r="G88" s="98"/>
      <c r="H88" s="98"/>
      <c r="I88" s="98"/>
      <c r="J88" s="98"/>
      <c r="K88" s="98"/>
      <c r="L88" s="98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</row>
    <row r="89" spans="1:23" ht="13" x14ac:dyDescent="0.15">
      <c r="A89" s="97"/>
      <c r="B89" s="97"/>
      <c r="C89" s="98"/>
      <c r="D89" s="97"/>
      <c r="E89" s="97"/>
      <c r="F89" s="98"/>
      <c r="G89" s="98"/>
      <c r="H89" s="98"/>
      <c r="I89" s="98"/>
      <c r="J89" s="98"/>
      <c r="K89" s="98"/>
      <c r="L89" s="98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</row>
    <row r="90" spans="1:23" ht="13" x14ac:dyDescent="0.15">
      <c r="A90" s="97"/>
      <c r="B90" s="97"/>
      <c r="C90" s="98"/>
      <c r="D90" s="97"/>
      <c r="E90" s="97"/>
      <c r="F90" s="98"/>
      <c r="G90" s="98"/>
      <c r="H90" s="98"/>
      <c r="I90" s="98"/>
      <c r="J90" s="98"/>
      <c r="K90" s="98"/>
      <c r="L90" s="98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</row>
    <row r="91" spans="1:23" ht="13" x14ac:dyDescent="0.15">
      <c r="A91" s="97"/>
      <c r="B91" s="97"/>
      <c r="C91" s="98"/>
      <c r="D91" s="97"/>
      <c r="E91" s="97"/>
      <c r="F91" s="98"/>
      <c r="G91" s="98"/>
      <c r="H91" s="98"/>
      <c r="I91" s="98"/>
      <c r="J91" s="98"/>
      <c r="K91" s="98"/>
      <c r="L91" s="98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</row>
    <row r="92" spans="1:23" ht="13" x14ac:dyDescent="0.15">
      <c r="A92" s="97"/>
      <c r="B92" s="97"/>
      <c r="C92" s="98"/>
      <c r="D92" s="97"/>
      <c r="E92" s="97"/>
      <c r="F92" s="98"/>
      <c r="G92" s="98"/>
      <c r="H92" s="98"/>
      <c r="I92" s="98"/>
      <c r="J92" s="98"/>
      <c r="K92" s="98"/>
      <c r="L92" s="98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</row>
    <row r="93" spans="1:23" ht="13" x14ac:dyDescent="0.15">
      <c r="A93" s="97"/>
      <c r="B93" s="97"/>
      <c r="C93" s="98"/>
      <c r="D93" s="97"/>
      <c r="E93" s="97"/>
      <c r="F93" s="98"/>
      <c r="G93" s="98"/>
      <c r="H93" s="98"/>
      <c r="I93" s="98"/>
      <c r="J93" s="98"/>
      <c r="K93" s="98"/>
      <c r="L93" s="98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</row>
    <row r="94" spans="1:23" ht="13" x14ac:dyDescent="0.15">
      <c r="A94" s="97"/>
      <c r="B94" s="97"/>
      <c r="C94" s="98"/>
      <c r="D94" s="97"/>
      <c r="E94" s="97"/>
      <c r="F94" s="98"/>
      <c r="G94" s="98"/>
      <c r="H94" s="98"/>
      <c r="I94" s="98"/>
      <c r="J94" s="98"/>
      <c r="K94" s="98"/>
      <c r="L94" s="98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</row>
    <row r="95" spans="1:23" ht="13" x14ac:dyDescent="0.15">
      <c r="A95" s="97"/>
      <c r="B95" s="97"/>
      <c r="C95" s="98"/>
      <c r="D95" s="97"/>
      <c r="E95" s="97"/>
      <c r="F95" s="98"/>
      <c r="G95" s="98"/>
      <c r="H95" s="98"/>
      <c r="I95" s="98"/>
      <c r="J95" s="98"/>
      <c r="K95" s="98"/>
      <c r="L95" s="98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</row>
    <row r="96" spans="1:23" ht="13" x14ac:dyDescent="0.15">
      <c r="A96" s="97"/>
      <c r="B96" s="97"/>
      <c r="C96" s="98"/>
      <c r="D96" s="97"/>
      <c r="E96" s="97"/>
      <c r="F96" s="98"/>
      <c r="G96" s="98"/>
      <c r="H96" s="98"/>
      <c r="I96" s="98"/>
      <c r="J96" s="98"/>
      <c r="K96" s="98"/>
      <c r="L96" s="98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</row>
    <row r="97" spans="1:23" ht="13" x14ac:dyDescent="0.15">
      <c r="A97" s="97"/>
      <c r="B97" s="97"/>
      <c r="C97" s="98"/>
      <c r="D97" s="97"/>
      <c r="E97" s="97"/>
      <c r="F97" s="98"/>
      <c r="G97" s="98"/>
      <c r="H97" s="98"/>
      <c r="I97" s="98"/>
      <c r="J97" s="98"/>
      <c r="K97" s="98"/>
      <c r="L97" s="98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</row>
    <row r="98" spans="1:23" ht="13" x14ac:dyDescent="0.15">
      <c r="A98" s="97"/>
      <c r="B98" s="97"/>
      <c r="C98" s="98"/>
      <c r="D98" s="97"/>
      <c r="E98" s="97"/>
      <c r="F98" s="98"/>
      <c r="G98" s="98"/>
      <c r="H98" s="98"/>
      <c r="I98" s="98"/>
      <c r="J98" s="98"/>
      <c r="K98" s="98"/>
      <c r="L98" s="98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</row>
    <row r="99" spans="1:23" ht="13" x14ac:dyDescent="0.15">
      <c r="A99" s="97"/>
      <c r="B99" s="97"/>
      <c r="C99" s="98"/>
      <c r="D99" s="97"/>
      <c r="E99" s="97"/>
      <c r="F99" s="98"/>
      <c r="G99" s="98"/>
      <c r="H99" s="98"/>
      <c r="I99" s="98"/>
      <c r="J99" s="98"/>
      <c r="K99" s="98"/>
      <c r="L99" s="98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</row>
    <row r="100" spans="1:23" ht="13" x14ac:dyDescent="0.15">
      <c r="A100" s="97"/>
      <c r="B100" s="97"/>
      <c r="C100" s="98"/>
      <c r="D100" s="97"/>
      <c r="E100" s="97"/>
      <c r="F100" s="98"/>
      <c r="G100" s="98"/>
      <c r="H100" s="98"/>
      <c r="I100" s="98"/>
      <c r="J100" s="98"/>
      <c r="K100" s="98"/>
      <c r="L100" s="98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</row>
    <row r="101" spans="1:23" ht="13" x14ac:dyDescent="0.15">
      <c r="A101" s="97"/>
      <c r="B101" s="97"/>
      <c r="C101" s="98"/>
      <c r="D101" s="97"/>
      <c r="E101" s="97"/>
      <c r="F101" s="98"/>
      <c r="G101" s="98"/>
      <c r="H101" s="98"/>
      <c r="I101" s="98"/>
      <c r="J101" s="98"/>
      <c r="K101" s="98"/>
      <c r="L101" s="98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</row>
    <row r="102" spans="1:23" ht="13" x14ac:dyDescent="0.15">
      <c r="A102" s="97"/>
      <c r="B102" s="97"/>
      <c r="C102" s="98"/>
      <c r="D102" s="97"/>
      <c r="E102" s="97"/>
      <c r="F102" s="98"/>
      <c r="G102" s="98"/>
      <c r="H102" s="98"/>
      <c r="I102" s="98"/>
      <c r="J102" s="98"/>
      <c r="K102" s="98"/>
      <c r="L102" s="98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</row>
    <row r="103" spans="1:23" ht="13" x14ac:dyDescent="0.15">
      <c r="A103" s="97"/>
      <c r="B103" s="97"/>
      <c r="C103" s="98"/>
      <c r="D103" s="97"/>
      <c r="E103" s="97"/>
      <c r="F103" s="98"/>
      <c r="G103" s="98"/>
      <c r="H103" s="98"/>
      <c r="I103" s="98"/>
      <c r="J103" s="98"/>
      <c r="K103" s="98"/>
      <c r="L103" s="98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</row>
    <row r="104" spans="1:23" ht="13" x14ac:dyDescent="0.15">
      <c r="A104" s="97"/>
      <c r="B104" s="97"/>
      <c r="C104" s="98"/>
      <c r="D104" s="97"/>
      <c r="E104" s="97"/>
      <c r="F104" s="98"/>
      <c r="G104" s="98"/>
      <c r="H104" s="98"/>
      <c r="I104" s="98"/>
      <c r="J104" s="98"/>
      <c r="K104" s="98"/>
      <c r="L104" s="98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</row>
    <row r="105" spans="1:23" ht="13" x14ac:dyDescent="0.15">
      <c r="A105" s="97"/>
      <c r="B105" s="97"/>
      <c r="C105" s="98"/>
      <c r="D105" s="97"/>
      <c r="E105" s="97"/>
      <c r="F105" s="98"/>
      <c r="G105" s="98"/>
      <c r="H105" s="98"/>
      <c r="I105" s="98"/>
      <c r="J105" s="98"/>
      <c r="K105" s="98"/>
      <c r="L105" s="98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</row>
    <row r="106" spans="1:23" ht="13" x14ac:dyDescent="0.15">
      <c r="A106" s="97"/>
      <c r="B106" s="97"/>
      <c r="C106" s="98"/>
      <c r="D106" s="97"/>
      <c r="E106" s="97"/>
      <c r="F106" s="98"/>
      <c r="G106" s="98"/>
      <c r="H106" s="98"/>
      <c r="I106" s="98"/>
      <c r="J106" s="98"/>
      <c r="K106" s="98"/>
      <c r="L106" s="98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</row>
    <row r="107" spans="1:23" ht="13" x14ac:dyDescent="0.15">
      <c r="A107" s="97"/>
      <c r="B107" s="97"/>
      <c r="C107" s="98"/>
      <c r="D107" s="97"/>
      <c r="E107" s="97"/>
      <c r="F107" s="98"/>
      <c r="G107" s="98"/>
      <c r="H107" s="98"/>
      <c r="I107" s="98"/>
      <c r="J107" s="98"/>
      <c r="K107" s="98"/>
      <c r="L107" s="98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</row>
    <row r="108" spans="1:23" ht="13" x14ac:dyDescent="0.15">
      <c r="A108" s="97"/>
      <c r="B108" s="97"/>
      <c r="C108" s="98"/>
      <c r="D108" s="97"/>
      <c r="E108" s="97"/>
      <c r="F108" s="98"/>
      <c r="G108" s="98"/>
      <c r="H108" s="98"/>
      <c r="I108" s="98"/>
      <c r="J108" s="98"/>
      <c r="K108" s="98"/>
      <c r="L108" s="98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</row>
    <row r="109" spans="1:23" ht="13" x14ac:dyDescent="0.15">
      <c r="A109" s="97"/>
      <c r="B109" s="97"/>
      <c r="C109" s="98"/>
      <c r="D109" s="97"/>
      <c r="E109" s="97"/>
      <c r="F109" s="98"/>
      <c r="G109" s="98"/>
      <c r="H109" s="98"/>
      <c r="I109" s="98"/>
      <c r="J109" s="98"/>
      <c r="K109" s="98"/>
      <c r="L109" s="98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</row>
    <row r="110" spans="1:23" ht="13" x14ac:dyDescent="0.15">
      <c r="A110" s="97"/>
      <c r="B110" s="97"/>
      <c r="C110" s="98"/>
      <c r="D110" s="97"/>
      <c r="E110" s="97"/>
      <c r="F110" s="98"/>
      <c r="G110" s="98"/>
      <c r="H110" s="98"/>
      <c r="I110" s="98"/>
      <c r="J110" s="98"/>
      <c r="K110" s="98"/>
      <c r="L110" s="98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</row>
    <row r="111" spans="1:23" ht="13" x14ac:dyDescent="0.15">
      <c r="A111" s="97"/>
      <c r="B111" s="97"/>
      <c r="C111" s="98"/>
      <c r="D111" s="97"/>
      <c r="E111" s="97"/>
      <c r="F111" s="98"/>
      <c r="G111" s="98"/>
      <c r="H111" s="98"/>
      <c r="I111" s="98"/>
      <c r="J111" s="98"/>
      <c r="K111" s="98"/>
      <c r="L111" s="98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</row>
    <row r="112" spans="1:23" ht="13" x14ac:dyDescent="0.15">
      <c r="A112" s="97"/>
      <c r="B112" s="97"/>
      <c r="C112" s="98"/>
      <c r="D112" s="97"/>
      <c r="E112" s="97"/>
      <c r="F112" s="98"/>
      <c r="G112" s="98"/>
      <c r="H112" s="98"/>
      <c r="I112" s="98"/>
      <c r="J112" s="98"/>
      <c r="K112" s="98"/>
      <c r="L112" s="98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</row>
    <row r="113" spans="1:23" ht="13" x14ac:dyDescent="0.15">
      <c r="A113" s="97"/>
      <c r="B113" s="97"/>
      <c r="C113" s="98"/>
      <c r="D113" s="97"/>
      <c r="E113" s="97"/>
      <c r="F113" s="98"/>
      <c r="G113" s="98"/>
      <c r="H113" s="98"/>
      <c r="I113" s="98"/>
      <c r="J113" s="98"/>
      <c r="K113" s="98"/>
      <c r="L113" s="98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</row>
    <row r="114" spans="1:23" ht="13" x14ac:dyDescent="0.15">
      <c r="A114" s="97"/>
      <c r="B114" s="97"/>
      <c r="C114" s="98"/>
      <c r="D114" s="97"/>
      <c r="E114" s="97"/>
      <c r="F114" s="98"/>
      <c r="G114" s="98"/>
      <c r="H114" s="98"/>
      <c r="I114" s="98"/>
      <c r="J114" s="98"/>
      <c r="K114" s="98"/>
      <c r="L114" s="98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</row>
    <row r="115" spans="1:23" ht="13" x14ac:dyDescent="0.15">
      <c r="A115" s="97"/>
      <c r="B115" s="97"/>
      <c r="C115" s="98"/>
      <c r="D115" s="97"/>
      <c r="E115" s="97"/>
      <c r="F115" s="98"/>
      <c r="G115" s="98"/>
      <c r="H115" s="98"/>
      <c r="I115" s="98"/>
      <c r="J115" s="98"/>
      <c r="K115" s="98"/>
      <c r="L115" s="98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</row>
    <row r="116" spans="1:23" ht="13" x14ac:dyDescent="0.15">
      <c r="A116" s="97"/>
      <c r="B116" s="97"/>
      <c r="C116" s="98"/>
      <c r="D116" s="97"/>
      <c r="E116" s="97"/>
      <c r="F116" s="98"/>
      <c r="G116" s="98"/>
      <c r="H116" s="98"/>
      <c r="I116" s="98"/>
      <c r="J116" s="98"/>
      <c r="K116" s="98"/>
      <c r="L116" s="98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</row>
    <row r="117" spans="1:23" ht="13" x14ac:dyDescent="0.15">
      <c r="A117" s="97"/>
      <c r="B117" s="97"/>
      <c r="C117" s="98"/>
      <c r="D117" s="97"/>
      <c r="E117" s="97"/>
      <c r="F117" s="98"/>
      <c r="G117" s="98"/>
      <c r="H117" s="98"/>
      <c r="I117" s="98"/>
      <c r="J117" s="98"/>
      <c r="K117" s="98"/>
      <c r="L117" s="98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</row>
    <row r="118" spans="1:23" ht="13" x14ac:dyDescent="0.15">
      <c r="A118" s="97"/>
      <c r="B118" s="97"/>
      <c r="C118" s="98"/>
      <c r="D118" s="97"/>
      <c r="E118" s="97"/>
      <c r="F118" s="98"/>
      <c r="G118" s="98"/>
      <c r="H118" s="98"/>
      <c r="I118" s="98"/>
      <c r="J118" s="98"/>
      <c r="K118" s="98"/>
      <c r="L118" s="98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</row>
    <row r="119" spans="1:23" ht="13" x14ac:dyDescent="0.15">
      <c r="A119" s="97"/>
      <c r="B119" s="97"/>
      <c r="C119" s="98"/>
      <c r="D119" s="97"/>
      <c r="E119" s="97"/>
      <c r="F119" s="98"/>
      <c r="G119" s="98"/>
      <c r="H119" s="98"/>
      <c r="I119" s="98"/>
      <c r="J119" s="98"/>
      <c r="K119" s="98"/>
      <c r="L119" s="98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</row>
    <row r="120" spans="1:23" ht="13" x14ac:dyDescent="0.15">
      <c r="A120" s="97"/>
      <c r="B120" s="97"/>
      <c r="C120" s="98"/>
      <c r="D120" s="97"/>
      <c r="E120" s="97"/>
      <c r="F120" s="98"/>
      <c r="G120" s="98"/>
      <c r="H120" s="98"/>
      <c r="I120" s="98"/>
      <c r="J120" s="98"/>
      <c r="K120" s="98"/>
      <c r="L120" s="98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</row>
    <row r="121" spans="1:23" ht="13" x14ac:dyDescent="0.15">
      <c r="A121" s="97"/>
      <c r="B121" s="97"/>
      <c r="C121" s="98"/>
      <c r="D121" s="97"/>
      <c r="E121" s="97"/>
      <c r="F121" s="98"/>
      <c r="G121" s="98"/>
      <c r="H121" s="98"/>
      <c r="I121" s="98"/>
      <c r="J121" s="98"/>
      <c r="K121" s="98"/>
      <c r="L121" s="98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</row>
    <row r="122" spans="1:23" ht="13" x14ac:dyDescent="0.15">
      <c r="A122" s="97"/>
      <c r="B122" s="97"/>
      <c r="C122" s="98"/>
      <c r="D122" s="97"/>
      <c r="E122" s="97"/>
      <c r="F122" s="98"/>
      <c r="G122" s="98"/>
      <c r="H122" s="98"/>
      <c r="I122" s="98"/>
      <c r="J122" s="98"/>
      <c r="K122" s="98"/>
      <c r="L122" s="98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</row>
    <row r="123" spans="1:23" ht="13" x14ac:dyDescent="0.15">
      <c r="A123" s="97"/>
      <c r="B123" s="97"/>
      <c r="C123" s="98"/>
      <c r="D123" s="97"/>
      <c r="E123" s="97"/>
      <c r="F123" s="98"/>
      <c r="G123" s="98"/>
      <c r="H123" s="98"/>
      <c r="I123" s="98"/>
      <c r="J123" s="98"/>
      <c r="K123" s="98"/>
      <c r="L123" s="98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</row>
    <row r="124" spans="1:23" ht="13" x14ac:dyDescent="0.15">
      <c r="A124" s="97"/>
      <c r="B124" s="97"/>
      <c r="C124" s="98"/>
      <c r="D124" s="97"/>
      <c r="E124" s="97"/>
      <c r="F124" s="98"/>
      <c r="G124" s="98"/>
      <c r="H124" s="98"/>
      <c r="I124" s="98"/>
      <c r="J124" s="98"/>
      <c r="K124" s="98"/>
      <c r="L124" s="98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</row>
    <row r="125" spans="1:23" ht="13" x14ac:dyDescent="0.15">
      <c r="A125" s="97"/>
      <c r="B125" s="97"/>
      <c r="C125" s="98"/>
      <c r="D125" s="97"/>
      <c r="E125" s="97"/>
      <c r="F125" s="98"/>
      <c r="G125" s="98"/>
      <c r="H125" s="98"/>
      <c r="I125" s="98"/>
      <c r="J125" s="98"/>
      <c r="K125" s="98"/>
      <c r="L125" s="98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</row>
    <row r="126" spans="1:23" ht="13" x14ac:dyDescent="0.15">
      <c r="A126" s="97"/>
      <c r="B126" s="97"/>
      <c r="C126" s="98"/>
      <c r="D126" s="97"/>
      <c r="E126" s="97"/>
      <c r="F126" s="98"/>
      <c r="G126" s="98"/>
      <c r="H126" s="98"/>
      <c r="I126" s="98"/>
      <c r="J126" s="98"/>
      <c r="K126" s="98"/>
      <c r="L126" s="98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</row>
    <row r="127" spans="1:23" ht="13" x14ac:dyDescent="0.15">
      <c r="A127" s="97"/>
      <c r="B127" s="97"/>
      <c r="C127" s="98"/>
      <c r="D127" s="97"/>
      <c r="E127" s="97"/>
      <c r="F127" s="98"/>
      <c r="G127" s="98"/>
      <c r="H127" s="98"/>
      <c r="I127" s="98"/>
      <c r="J127" s="98"/>
      <c r="K127" s="98"/>
      <c r="L127" s="98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</row>
    <row r="128" spans="1:23" ht="13" x14ac:dyDescent="0.15">
      <c r="A128" s="97"/>
      <c r="B128" s="97"/>
      <c r="C128" s="98"/>
      <c r="D128" s="97"/>
      <c r="E128" s="97"/>
      <c r="F128" s="98"/>
      <c r="G128" s="98"/>
      <c r="H128" s="98"/>
      <c r="I128" s="98"/>
      <c r="J128" s="98"/>
      <c r="K128" s="98"/>
      <c r="L128" s="98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</row>
    <row r="129" spans="1:23" ht="13" x14ac:dyDescent="0.15">
      <c r="A129" s="97"/>
      <c r="B129" s="97"/>
      <c r="C129" s="98"/>
      <c r="D129" s="97"/>
      <c r="E129" s="97"/>
      <c r="F129" s="98"/>
      <c r="G129" s="98"/>
      <c r="H129" s="98"/>
      <c r="I129" s="98"/>
      <c r="J129" s="98"/>
      <c r="K129" s="98"/>
      <c r="L129" s="98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</row>
    <row r="130" spans="1:23" ht="13" x14ac:dyDescent="0.15">
      <c r="A130" s="97"/>
      <c r="B130" s="97"/>
      <c r="C130" s="98"/>
      <c r="D130" s="97"/>
      <c r="E130" s="97"/>
      <c r="F130" s="98"/>
      <c r="G130" s="98"/>
      <c r="H130" s="98"/>
      <c r="I130" s="98"/>
      <c r="J130" s="98"/>
      <c r="K130" s="98"/>
      <c r="L130" s="98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</row>
    <row r="131" spans="1:23" ht="13" x14ac:dyDescent="0.15">
      <c r="A131" s="97"/>
      <c r="B131" s="97"/>
      <c r="C131" s="98"/>
      <c r="D131" s="97"/>
      <c r="E131" s="97"/>
      <c r="F131" s="98"/>
      <c r="G131" s="98"/>
      <c r="H131" s="98"/>
      <c r="I131" s="98"/>
      <c r="J131" s="98"/>
      <c r="K131" s="98"/>
      <c r="L131" s="98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</row>
    <row r="132" spans="1:23" ht="13" x14ac:dyDescent="0.15">
      <c r="A132" s="97"/>
      <c r="B132" s="97"/>
      <c r="C132" s="98"/>
      <c r="D132" s="97"/>
      <c r="E132" s="97"/>
      <c r="F132" s="98"/>
      <c r="G132" s="98"/>
      <c r="H132" s="98"/>
      <c r="I132" s="98"/>
      <c r="J132" s="98"/>
      <c r="K132" s="98"/>
      <c r="L132" s="98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</row>
    <row r="133" spans="1:23" ht="13" x14ac:dyDescent="0.15">
      <c r="A133" s="97"/>
      <c r="B133" s="97"/>
      <c r="C133" s="98"/>
      <c r="D133" s="97"/>
      <c r="E133" s="97"/>
      <c r="F133" s="98"/>
      <c r="G133" s="98"/>
      <c r="H133" s="98"/>
      <c r="I133" s="98"/>
      <c r="J133" s="98"/>
      <c r="K133" s="98"/>
      <c r="L133" s="98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</row>
    <row r="134" spans="1:23" ht="13" x14ac:dyDescent="0.15">
      <c r="A134" s="97"/>
      <c r="B134" s="97"/>
      <c r="C134" s="98"/>
      <c r="D134" s="97"/>
      <c r="E134" s="97"/>
      <c r="F134" s="98"/>
      <c r="G134" s="98"/>
      <c r="H134" s="98"/>
      <c r="I134" s="98"/>
      <c r="J134" s="98"/>
      <c r="K134" s="98"/>
      <c r="L134" s="98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</row>
    <row r="135" spans="1:23" ht="13" x14ac:dyDescent="0.15">
      <c r="A135" s="97"/>
      <c r="B135" s="97"/>
      <c r="C135" s="98"/>
      <c r="D135" s="97"/>
      <c r="E135" s="97"/>
      <c r="F135" s="98"/>
      <c r="G135" s="98"/>
      <c r="H135" s="98"/>
      <c r="I135" s="98"/>
      <c r="J135" s="98"/>
      <c r="K135" s="98"/>
      <c r="L135" s="98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</row>
    <row r="136" spans="1:23" ht="13" x14ac:dyDescent="0.15">
      <c r="A136" s="97"/>
      <c r="B136" s="97"/>
      <c r="C136" s="98"/>
      <c r="D136" s="97"/>
      <c r="E136" s="97"/>
      <c r="F136" s="98"/>
      <c r="G136" s="98"/>
      <c r="H136" s="98"/>
      <c r="I136" s="98"/>
      <c r="J136" s="98"/>
      <c r="K136" s="98"/>
      <c r="L136" s="98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</row>
    <row r="137" spans="1:23" ht="13" x14ac:dyDescent="0.15">
      <c r="A137" s="97"/>
      <c r="B137" s="97"/>
      <c r="C137" s="98"/>
      <c r="D137" s="97"/>
      <c r="E137" s="97"/>
      <c r="F137" s="98"/>
      <c r="G137" s="98"/>
      <c r="H137" s="98"/>
      <c r="I137" s="98"/>
      <c r="J137" s="98"/>
      <c r="K137" s="98"/>
      <c r="L137" s="98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</row>
    <row r="138" spans="1:23" ht="13" x14ac:dyDescent="0.15">
      <c r="A138" s="97"/>
      <c r="B138" s="97"/>
      <c r="C138" s="98"/>
      <c r="D138" s="97"/>
      <c r="E138" s="97"/>
      <c r="F138" s="98"/>
      <c r="G138" s="98"/>
      <c r="H138" s="98"/>
      <c r="I138" s="98"/>
      <c r="J138" s="98"/>
      <c r="K138" s="98"/>
      <c r="L138" s="98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</row>
    <row r="139" spans="1:23" ht="13" x14ac:dyDescent="0.15">
      <c r="A139" s="97"/>
      <c r="B139" s="97"/>
      <c r="C139" s="98"/>
      <c r="D139" s="97"/>
      <c r="E139" s="97"/>
      <c r="F139" s="98"/>
      <c r="G139" s="98"/>
      <c r="H139" s="98"/>
      <c r="I139" s="98"/>
      <c r="J139" s="98"/>
      <c r="K139" s="98"/>
      <c r="L139" s="98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</row>
    <row r="140" spans="1:23" ht="13" x14ac:dyDescent="0.15">
      <c r="A140" s="97"/>
      <c r="B140" s="97"/>
      <c r="C140" s="98"/>
      <c r="D140" s="97"/>
      <c r="E140" s="97"/>
      <c r="F140" s="98"/>
      <c r="G140" s="98"/>
      <c r="H140" s="98"/>
      <c r="I140" s="98"/>
      <c r="J140" s="98"/>
      <c r="K140" s="98"/>
      <c r="L140" s="98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</row>
    <row r="141" spans="1:23" ht="13" x14ac:dyDescent="0.15">
      <c r="A141" s="97"/>
      <c r="B141" s="97"/>
      <c r="C141" s="98"/>
      <c r="D141" s="97"/>
      <c r="E141" s="97"/>
      <c r="F141" s="98"/>
      <c r="G141" s="98"/>
      <c r="H141" s="98"/>
      <c r="I141" s="98"/>
      <c r="J141" s="98"/>
      <c r="K141" s="98"/>
      <c r="L141" s="98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</row>
    <row r="142" spans="1:23" ht="13" x14ac:dyDescent="0.15">
      <c r="A142" s="97"/>
      <c r="B142" s="97"/>
      <c r="C142" s="98"/>
      <c r="D142" s="97"/>
      <c r="E142" s="97"/>
      <c r="F142" s="98"/>
      <c r="G142" s="98"/>
      <c r="H142" s="98"/>
      <c r="I142" s="98"/>
      <c r="J142" s="98"/>
      <c r="K142" s="98"/>
      <c r="L142" s="98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</row>
    <row r="143" spans="1:23" ht="13" x14ac:dyDescent="0.15">
      <c r="A143" s="97"/>
      <c r="B143" s="97"/>
      <c r="C143" s="98"/>
      <c r="D143" s="97"/>
      <c r="E143" s="97"/>
      <c r="F143" s="98"/>
      <c r="G143" s="98"/>
      <c r="H143" s="98"/>
      <c r="I143" s="98"/>
      <c r="J143" s="98"/>
      <c r="K143" s="98"/>
      <c r="L143" s="98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</row>
    <row r="144" spans="1:23" ht="13" x14ac:dyDescent="0.15">
      <c r="A144" s="97"/>
      <c r="B144" s="97"/>
      <c r="C144" s="98"/>
      <c r="D144" s="97"/>
      <c r="E144" s="97"/>
      <c r="F144" s="98"/>
      <c r="G144" s="98"/>
      <c r="H144" s="98"/>
      <c r="I144" s="98"/>
      <c r="J144" s="98"/>
      <c r="K144" s="98"/>
      <c r="L144" s="98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</row>
    <row r="145" spans="1:23" ht="13" x14ac:dyDescent="0.15">
      <c r="A145" s="97"/>
      <c r="B145" s="97"/>
      <c r="C145" s="98"/>
      <c r="D145" s="97"/>
      <c r="E145" s="97"/>
      <c r="F145" s="98"/>
      <c r="G145" s="98"/>
      <c r="H145" s="98"/>
      <c r="I145" s="98"/>
      <c r="J145" s="98"/>
      <c r="K145" s="98"/>
      <c r="L145" s="98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</row>
    <row r="146" spans="1:23" ht="13" x14ac:dyDescent="0.15">
      <c r="A146" s="97"/>
      <c r="B146" s="97"/>
      <c r="C146" s="98"/>
      <c r="D146" s="97"/>
      <c r="E146" s="97"/>
      <c r="F146" s="98"/>
      <c r="G146" s="98"/>
      <c r="H146" s="98"/>
      <c r="I146" s="98"/>
      <c r="J146" s="98"/>
      <c r="K146" s="98"/>
      <c r="L146" s="98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</row>
    <row r="147" spans="1:23" ht="13" x14ac:dyDescent="0.15">
      <c r="A147" s="97"/>
      <c r="B147" s="97"/>
      <c r="C147" s="98"/>
      <c r="D147" s="97"/>
      <c r="E147" s="97"/>
      <c r="F147" s="98"/>
      <c r="G147" s="98"/>
      <c r="H147" s="98"/>
      <c r="I147" s="98"/>
      <c r="J147" s="98"/>
      <c r="K147" s="98"/>
      <c r="L147" s="98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</row>
    <row r="148" spans="1:23" ht="13" x14ac:dyDescent="0.15">
      <c r="A148" s="97"/>
      <c r="B148" s="97"/>
      <c r="C148" s="98"/>
      <c r="D148" s="97"/>
      <c r="E148" s="97"/>
      <c r="F148" s="98"/>
      <c r="G148" s="98"/>
      <c r="H148" s="98"/>
      <c r="I148" s="98"/>
      <c r="J148" s="98"/>
      <c r="K148" s="98"/>
      <c r="L148" s="98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</row>
    <row r="149" spans="1:23" ht="13" x14ac:dyDescent="0.15">
      <c r="A149" s="97"/>
      <c r="B149" s="97"/>
      <c r="C149" s="98"/>
      <c r="D149" s="97"/>
      <c r="E149" s="97"/>
      <c r="F149" s="98"/>
      <c r="G149" s="98"/>
      <c r="H149" s="98"/>
      <c r="I149" s="98"/>
      <c r="J149" s="98"/>
      <c r="K149" s="98"/>
      <c r="L149" s="98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</row>
    <row r="150" spans="1:23" ht="13" x14ac:dyDescent="0.15">
      <c r="A150" s="97"/>
      <c r="B150" s="97"/>
      <c r="C150" s="98"/>
      <c r="D150" s="97"/>
      <c r="E150" s="97"/>
      <c r="F150" s="98"/>
      <c r="G150" s="98"/>
      <c r="H150" s="98"/>
      <c r="I150" s="98"/>
      <c r="J150" s="98"/>
      <c r="K150" s="98"/>
      <c r="L150" s="98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</row>
    <row r="151" spans="1:23" ht="13" x14ac:dyDescent="0.15">
      <c r="A151" s="97"/>
      <c r="B151" s="97"/>
      <c r="C151" s="98"/>
      <c r="D151" s="97"/>
      <c r="E151" s="97"/>
      <c r="F151" s="98"/>
      <c r="G151" s="98"/>
      <c r="H151" s="98"/>
      <c r="I151" s="98"/>
      <c r="J151" s="98"/>
      <c r="K151" s="98"/>
      <c r="L151" s="98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</row>
    <row r="152" spans="1:23" ht="13" x14ac:dyDescent="0.15">
      <c r="A152" s="97"/>
      <c r="B152" s="97"/>
      <c r="C152" s="98"/>
      <c r="D152" s="97"/>
      <c r="E152" s="97"/>
      <c r="F152" s="98"/>
      <c r="G152" s="98"/>
      <c r="H152" s="98"/>
      <c r="I152" s="98"/>
      <c r="J152" s="98"/>
      <c r="K152" s="98"/>
      <c r="L152" s="98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</row>
    <row r="153" spans="1:23" ht="13" x14ac:dyDescent="0.15">
      <c r="A153" s="97"/>
      <c r="B153" s="97"/>
      <c r="C153" s="98"/>
      <c r="D153" s="97"/>
      <c r="E153" s="97"/>
      <c r="F153" s="98"/>
      <c r="G153" s="98"/>
      <c r="H153" s="98"/>
      <c r="I153" s="98"/>
      <c r="J153" s="98"/>
      <c r="K153" s="98"/>
      <c r="L153" s="98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</row>
    <row r="154" spans="1:23" ht="13" x14ac:dyDescent="0.15">
      <c r="A154" s="97"/>
      <c r="B154" s="97"/>
      <c r="C154" s="98"/>
      <c r="D154" s="97"/>
      <c r="E154" s="97"/>
      <c r="F154" s="98"/>
      <c r="G154" s="98"/>
      <c r="H154" s="98"/>
      <c r="I154" s="98"/>
      <c r="J154" s="98"/>
      <c r="K154" s="98"/>
      <c r="L154" s="98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</row>
    <row r="155" spans="1:23" ht="13" x14ac:dyDescent="0.15">
      <c r="A155" s="97"/>
      <c r="B155" s="97"/>
      <c r="C155" s="98"/>
      <c r="D155" s="97"/>
      <c r="E155" s="97"/>
      <c r="F155" s="98"/>
      <c r="G155" s="98"/>
      <c r="H155" s="98"/>
      <c r="I155" s="98"/>
      <c r="J155" s="98"/>
      <c r="K155" s="98"/>
      <c r="L155" s="98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</row>
    <row r="156" spans="1:23" ht="13" x14ac:dyDescent="0.15">
      <c r="A156" s="97"/>
      <c r="B156" s="97"/>
      <c r="C156" s="98"/>
      <c r="D156" s="97"/>
      <c r="E156" s="97"/>
      <c r="F156" s="98"/>
      <c r="G156" s="98"/>
      <c r="H156" s="98"/>
      <c r="I156" s="98"/>
      <c r="J156" s="98"/>
      <c r="K156" s="98"/>
      <c r="L156" s="98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</row>
    <row r="157" spans="1:23" ht="13" x14ac:dyDescent="0.15">
      <c r="A157" s="97"/>
      <c r="B157" s="97"/>
      <c r="C157" s="98"/>
      <c r="D157" s="97"/>
      <c r="E157" s="97"/>
      <c r="F157" s="98"/>
      <c r="G157" s="98"/>
      <c r="H157" s="98"/>
      <c r="I157" s="98"/>
      <c r="J157" s="98"/>
      <c r="K157" s="98"/>
      <c r="L157" s="98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</row>
    <row r="158" spans="1:23" ht="13" x14ac:dyDescent="0.15">
      <c r="A158" s="97"/>
      <c r="B158" s="97"/>
      <c r="C158" s="98"/>
      <c r="D158" s="97"/>
      <c r="E158" s="97"/>
      <c r="F158" s="98"/>
      <c r="G158" s="98"/>
      <c r="H158" s="98"/>
      <c r="I158" s="98"/>
      <c r="J158" s="98"/>
      <c r="K158" s="98"/>
      <c r="L158" s="98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</row>
    <row r="159" spans="1:23" ht="13" x14ac:dyDescent="0.15">
      <c r="A159" s="97"/>
      <c r="B159" s="97"/>
      <c r="C159" s="98"/>
      <c r="D159" s="97"/>
      <c r="E159" s="97"/>
      <c r="F159" s="98"/>
      <c r="G159" s="98"/>
      <c r="H159" s="98"/>
      <c r="I159" s="98"/>
      <c r="J159" s="98"/>
      <c r="K159" s="98"/>
      <c r="L159" s="98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</row>
    <row r="160" spans="1:23" ht="13" x14ac:dyDescent="0.15">
      <c r="A160" s="97"/>
      <c r="B160" s="97"/>
      <c r="C160" s="98"/>
      <c r="D160" s="97"/>
      <c r="E160" s="97"/>
      <c r="F160" s="98"/>
      <c r="G160" s="98"/>
      <c r="H160" s="98"/>
      <c r="I160" s="98"/>
      <c r="J160" s="98"/>
      <c r="K160" s="98"/>
      <c r="L160" s="98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</row>
    <row r="161" spans="1:23" ht="13" x14ac:dyDescent="0.15">
      <c r="A161" s="97"/>
      <c r="B161" s="97"/>
      <c r="C161" s="98"/>
      <c r="D161" s="97"/>
      <c r="E161" s="97"/>
      <c r="F161" s="98"/>
      <c r="G161" s="98"/>
      <c r="H161" s="98"/>
      <c r="I161" s="98"/>
      <c r="J161" s="98"/>
      <c r="K161" s="98"/>
      <c r="L161" s="98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</row>
    <row r="162" spans="1:23" ht="13" x14ac:dyDescent="0.15">
      <c r="A162" s="97"/>
      <c r="B162" s="97"/>
      <c r="C162" s="98"/>
      <c r="D162" s="97"/>
      <c r="E162" s="97"/>
      <c r="F162" s="98"/>
      <c r="G162" s="98"/>
      <c r="H162" s="98"/>
      <c r="I162" s="98"/>
      <c r="J162" s="98"/>
      <c r="K162" s="98"/>
      <c r="L162" s="98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</row>
    <row r="163" spans="1:23" ht="13" x14ac:dyDescent="0.15">
      <c r="A163" s="97"/>
      <c r="B163" s="97"/>
      <c r="C163" s="98"/>
      <c r="D163" s="97"/>
      <c r="E163" s="97"/>
      <c r="F163" s="98"/>
      <c r="G163" s="98"/>
      <c r="H163" s="98"/>
      <c r="I163" s="98"/>
      <c r="J163" s="98"/>
      <c r="K163" s="98"/>
      <c r="L163" s="98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</row>
    <row r="164" spans="1:23" ht="13" x14ac:dyDescent="0.15">
      <c r="A164" s="97"/>
      <c r="B164" s="97"/>
      <c r="C164" s="98"/>
      <c r="D164" s="97"/>
      <c r="E164" s="97"/>
      <c r="F164" s="98"/>
      <c r="G164" s="98"/>
      <c r="H164" s="98"/>
      <c r="I164" s="98"/>
      <c r="J164" s="98"/>
      <c r="K164" s="98"/>
      <c r="L164" s="98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</row>
    <row r="165" spans="1:23" ht="13" x14ac:dyDescent="0.15">
      <c r="A165" s="97"/>
      <c r="B165" s="97"/>
      <c r="C165" s="98"/>
      <c r="D165" s="97"/>
      <c r="E165" s="97"/>
      <c r="F165" s="98"/>
      <c r="G165" s="98"/>
      <c r="H165" s="98"/>
      <c r="I165" s="98"/>
      <c r="J165" s="98"/>
      <c r="K165" s="98"/>
      <c r="L165" s="98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</row>
    <row r="166" spans="1:23" ht="13" x14ac:dyDescent="0.15">
      <c r="A166" s="97"/>
      <c r="B166" s="97"/>
      <c r="C166" s="98"/>
      <c r="D166" s="97"/>
      <c r="E166" s="97"/>
      <c r="F166" s="98"/>
      <c r="G166" s="98"/>
      <c r="H166" s="98"/>
      <c r="I166" s="98"/>
      <c r="J166" s="98"/>
      <c r="K166" s="98"/>
      <c r="L166" s="98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</row>
    <row r="167" spans="1:23" ht="13" x14ac:dyDescent="0.15">
      <c r="A167" s="97"/>
      <c r="B167" s="97"/>
      <c r="C167" s="98"/>
      <c r="D167" s="97"/>
      <c r="E167" s="97"/>
      <c r="F167" s="98"/>
      <c r="G167" s="98"/>
      <c r="H167" s="98"/>
      <c r="I167" s="98"/>
      <c r="J167" s="98"/>
      <c r="K167" s="98"/>
      <c r="L167" s="98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</row>
    <row r="168" spans="1:23" ht="13" x14ac:dyDescent="0.15">
      <c r="A168" s="97"/>
      <c r="B168" s="97"/>
      <c r="C168" s="98"/>
      <c r="D168" s="97"/>
      <c r="E168" s="97"/>
      <c r="F168" s="98"/>
      <c r="G168" s="98"/>
      <c r="H168" s="98"/>
      <c r="I168" s="98"/>
      <c r="J168" s="98"/>
      <c r="K168" s="98"/>
      <c r="L168" s="98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</row>
    <row r="169" spans="1:23" ht="13" x14ac:dyDescent="0.15">
      <c r="A169" s="97"/>
      <c r="B169" s="97"/>
      <c r="C169" s="98"/>
      <c r="D169" s="97"/>
      <c r="E169" s="97"/>
      <c r="F169" s="98"/>
      <c r="G169" s="98"/>
      <c r="H169" s="98"/>
      <c r="I169" s="98"/>
      <c r="J169" s="98"/>
      <c r="K169" s="98"/>
      <c r="L169" s="98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</row>
    <row r="170" spans="1:23" ht="13" x14ac:dyDescent="0.15">
      <c r="A170" s="97"/>
      <c r="B170" s="97"/>
      <c r="C170" s="98"/>
      <c r="D170" s="97"/>
      <c r="E170" s="97"/>
      <c r="F170" s="98"/>
      <c r="G170" s="98"/>
      <c r="H170" s="98"/>
      <c r="I170" s="98"/>
      <c r="J170" s="98"/>
      <c r="K170" s="98"/>
      <c r="L170" s="98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</row>
    <row r="171" spans="1:23" ht="13" x14ac:dyDescent="0.15">
      <c r="A171" s="97"/>
      <c r="B171" s="97"/>
      <c r="C171" s="98"/>
      <c r="D171" s="97"/>
      <c r="E171" s="97"/>
      <c r="F171" s="98"/>
      <c r="G171" s="98"/>
      <c r="H171" s="98"/>
      <c r="I171" s="98"/>
      <c r="J171" s="98"/>
      <c r="K171" s="98"/>
      <c r="L171" s="98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</row>
    <row r="172" spans="1:23" ht="13" x14ac:dyDescent="0.15">
      <c r="A172" s="97"/>
      <c r="B172" s="97"/>
      <c r="C172" s="98"/>
      <c r="D172" s="97"/>
      <c r="E172" s="97"/>
      <c r="F172" s="98"/>
      <c r="G172" s="98"/>
      <c r="H172" s="98"/>
      <c r="I172" s="98"/>
      <c r="J172" s="98"/>
      <c r="K172" s="98"/>
      <c r="L172" s="98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</row>
    <row r="173" spans="1:23" ht="13" x14ac:dyDescent="0.15">
      <c r="A173" s="97"/>
      <c r="B173" s="97"/>
      <c r="C173" s="98"/>
      <c r="D173" s="97"/>
      <c r="E173" s="97"/>
      <c r="F173" s="98"/>
      <c r="G173" s="98"/>
      <c r="H173" s="98"/>
      <c r="I173" s="98"/>
      <c r="J173" s="98"/>
      <c r="K173" s="98"/>
      <c r="L173" s="98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</row>
    <row r="174" spans="1:23" ht="13" x14ac:dyDescent="0.15">
      <c r="A174" s="97"/>
      <c r="B174" s="97"/>
      <c r="C174" s="98"/>
      <c r="D174" s="97"/>
      <c r="E174" s="97"/>
      <c r="F174" s="98"/>
      <c r="G174" s="98"/>
      <c r="H174" s="98"/>
      <c r="I174" s="98"/>
      <c r="J174" s="98"/>
      <c r="K174" s="98"/>
      <c r="L174" s="98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</row>
    <row r="175" spans="1:23" ht="13" x14ac:dyDescent="0.15">
      <c r="A175" s="97"/>
      <c r="B175" s="97"/>
      <c r="C175" s="98"/>
      <c r="D175" s="97"/>
      <c r="E175" s="97"/>
      <c r="F175" s="98"/>
      <c r="G175" s="98"/>
      <c r="H175" s="98"/>
      <c r="I175" s="98"/>
      <c r="J175" s="98"/>
      <c r="K175" s="98"/>
      <c r="L175" s="98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</row>
    <row r="176" spans="1:23" ht="13" x14ac:dyDescent="0.15">
      <c r="A176" s="97"/>
      <c r="B176" s="97"/>
      <c r="C176" s="98"/>
      <c r="D176" s="97"/>
      <c r="E176" s="97"/>
      <c r="F176" s="98"/>
      <c r="G176" s="98"/>
      <c r="H176" s="98"/>
      <c r="I176" s="98"/>
      <c r="J176" s="98"/>
      <c r="K176" s="98"/>
      <c r="L176" s="98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</row>
    <row r="177" spans="1:23" ht="13" x14ac:dyDescent="0.15">
      <c r="A177" s="97"/>
      <c r="B177" s="97"/>
      <c r="C177" s="98"/>
      <c r="D177" s="97"/>
      <c r="E177" s="97"/>
      <c r="F177" s="98"/>
      <c r="G177" s="98"/>
      <c r="H177" s="98"/>
      <c r="I177" s="98"/>
      <c r="J177" s="98"/>
      <c r="K177" s="98"/>
      <c r="L177" s="98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</row>
    <row r="178" spans="1:23" ht="13" x14ac:dyDescent="0.15">
      <c r="A178" s="97"/>
      <c r="B178" s="97"/>
      <c r="C178" s="98"/>
      <c r="D178" s="97"/>
      <c r="E178" s="97"/>
      <c r="F178" s="98"/>
      <c r="G178" s="98"/>
      <c r="H178" s="98"/>
      <c r="I178" s="98"/>
      <c r="J178" s="98"/>
      <c r="K178" s="98"/>
      <c r="L178" s="98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</row>
    <row r="179" spans="1:23" ht="13" x14ac:dyDescent="0.15">
      <c r="A179" s="97"/>
      <c r="B179" s="97"/>
      <c r="C179" s="98"/>
      <c r="D179" s="97"/>
      <c r="E179" s="97"/>
      <c r="F179" s="98"/>
      <c r="G179" s="98"/>
      <c r="H179" s="98"/>
      <c r="I179" s="98"/>
      <c r="J179" s="98"/>
      <c r="K179" s="98"/>
      <c r="L179" s="98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</row>
    <row r="180" spans="1:23" ht="13" x14ac:dyDescent="0.15">
      <c r="A180" s="97"/>
      <c r="B180" s="97"/>
      <c r="C180" s="98"/>
      <c r="D180" s="97"/>
      <c r="E180" s="97"/>
      <c r="F180" s="98"/>
      <c r="G180" s="98"/>
      <c r="H180" s="98"/>
      <c r="I180" s="98"/>
      <c r="J180" s="98"/>
      <c r="K180" s="98"/>
      <c r="L180" s="98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</row>
    <row r="181" spans="1:23" ht="13" x14ac:dyDescent="0.15">
      <c r="A181" s="97"/>
      <c r="B181" s="97"/>
      <c r="C181" s="98"/>
      <c r="D181" s="97"/>
      <c r="E181" s="97"/>
      <c r="F181" s="98"/>
      <c r="G181" s="98"/>
      <c r="H181" s="98"/>
      <c r="I181" s="98"/>
      <c r="J181" s="98"/>
      <c r="K181" s="98"/>
      <c r="L181" s="98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</row>
    <row r="182" spans="1:23" ht="13" x14ac:dyDescent="0.15">
      <c r="A182" s="97"/>
      <c r="B182" s="97"/>
      <c r="C182" s="98"/>
      <c r="D182" s="97"/>
      <c r="E182" s="97"/>
      <c r="F182" s="98"/>
      <c r="G182" s="98"/>
      <c r="H182" s="98"/>
      <c r="I182" s="98"/>
      <c r="J182" s="98"/>
      <c r="K182" s="98"/>
      <c r="L182" s="98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</row>
    <row r="183" spans="1:23" ht="13" x14ac:dyDescent="0.15">
      <c r="A183" s="97"/>
      <c r="B183" s="97"/>
      <c r="C183" s="98"/>
      <c r="D183" s="97"/>
      <c r="E183" s="97"/>
      <c r="F183" s="98"/>
      <c r="G183" s="98"/>
      <c r="H183" s="98"/>
      <c r="I183" s="98"/>
      <c r="J183" s="98"/>
      <c r="K183" s="98"/>
      <c r="L183" s="98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</row>
    <row r="184" spans="1:23" ht="13" x14ac:dyDescent="0.15">
      <c r="A184" s="97"/>
      <c r="B184" s="97"/>
      <c r="C184" s="98"/>
      <c r="D184" s="97"/>
      <c r="E184" s="97"/>
      <c r="F184" s="98"/>
      <c r="G184" s="98"/>
      <c r="H184" s="98"/>
      <c r="I184" s="98"/>
      <c r="J184" s="98"/>
      <c r="K184" s="98"/>
      <c r="L184" s="98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</row>
    <row r="185" spans="1:23" ht="13" x14ac:dyDescent="0.15">
      <c r="A185" s="97"/>
      <c r="B185" s="97"/>
      <c r="C185" s="98"/>
      <c r="D185" s="97"/>
      <c r="E185" s="97"/>
      <c r="F185" s="98"/>
      <c r="G185" s="98"/>
      <c r="H185" s="98"/>
      <c r="I185" s="98"/>
      <c r="J185" s="98"/>
      <c r="K185" s="98"/>
      <c r="L185" s="98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</row>
    <row r="186" spans="1:23" ht="13" x14ac:dyDescent="0.15">
      <c r="A186" s="97"/>
      <c r="B186" s="97"/>
      <c r="C186" s="98"/>
      <c r="D186" s="97"/>
      <c r="E186" s="97"/>
      <c r="F186" s="98"/>
      <c r="G186" s="98"/>
      <c r="H186" s="98"/>
      <c r="I186" s="98"/>
      <c r="J186" s="98"/>
      <c r="K186" s="98"/>
      <c r="L186" s="98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</row>
    <row r="187" spans="1:23" ht="13" x14ac:dyDescent="0.15">
      <c r="A187" s="97"/>
      <c r="B187" s="97"/>
      <c r="C187" s="98"/>
      <c r="D187" s="97"/>
      <c r="E187" s="97"/>
      <c r="F187" s="98"/>
      <c r="G187" s="98"/>
      <c r="H187" s="98"/>
      <c r="I187" s="98"/>
      <c r="J187" s="98"/>
      <c r="K187" s="98"/>
      <c r="L187" s="98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</row>
    <row r="188" spans="1:23" ht="13" x14ac:dyDescent="0.15">
      <c r="A188" s="97"/>
      <c r="B188" s="97"/>
      <c r="C188" s="98"/>
      <c r="D188" s="97"/>
      <c r="E188" s="97"/>
      <c r="F188" s="98"/>
      <c r="G188" s="98"/>
      <c r="H188" s="98"/>
      <c r="I188" s="98"/>
      <c r="J188" s="98"/>
      <c r="K188" s="98"/>
      <c r="L188" s="98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</row>
    <row r="189" spans="1:23" ht="13" x14ac:dyDescent="0.15">
      <c r="A189" s="97"/>
      <c r="B189" s="97"/>
      <c r="C189" s="98"/>
      <c r="D189" s="97"/>
      <c r="E189" s="97"/>
      <c r="F189" s="98"/>
      <c r="G189" s="98"/>
      <c r="H189" s="98"/>
      <c r="I189" s="98"/>
      <c r="J189" s="98"/>
      <c r="K189" s="98"/>
      <c r="L189" s="98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</row>
    <row r="190" spans="1:23" ht="13" x14ac:dyDescent="0.15">
      <c r="A190" s="97"/>
      <c r="B190" s="97"/>
      <c r="C190" s="98"/>
      <c r="D190" s="97"/>
      <c r="E190" s="97"/>
      <c r="F190" s="98"/>
      <c r="G190" s="98"/>
      <c r="H190" s="98"/>
      <c r="I190" s="98"/>
      <c r="J190" s="98"/>
      <c r="K190" s="98"/>
      <c r="L190" s="98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</row>
    <row r="191" spans="1:23" ht="13" x14ac:dyDescent="0.15">
      <c r="A191" s="97"/>
      <c r="B191" s="97"/>
      <c r="C191" s="98"/>
      <c r="D191" s="97"/>
      <c r="E191" s="97"/>
      <c r="F191" s="98"/>
      <c r="G191" s="98"/>
      <c r="H191" s="98"/>
      <c r="I191" s="98"/>
      <c r="J191" s="98"/>
      <c r="K191" s="98"/>
      <c r="L191" s="98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</row>
    <row r="192" spans="1:23" ht="13" x14ac:dyDescent="0.15">
      <c r="A192" s="97"/>
      <c r="B192" s="97"/>
      <c r="C192" s="98"/>
      <c r="D192" s="97"/>
      <c r="E192" s="97"/>
      <c r="F192" s="98"/>
      <c r="G192" s="98"/>
      <c r="H192" s="98"/>
      <c r="I192" s="98"/>
      <c r="J192" s="98"/>
      <c r="K192" s="98"/>
      <c r="L192" s="98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</row>
    <row r="193" spans="1:23" ht="13" x14ac:dyDescent="0.15">
      <c r="A193" s="97"/>
      <c r="B193" s="97"/>
      <c r="C193" s="98"/>
      <c r="D193" s="97"/>
      <c r="E193" s="97"/>
      <c r="F193" s="98"/>
      <c r="G193" s="98"/>
      <c r="H193" s="98"/>
      <c r="I193" s="98"/>
      <c r="J193" s="98"/>
      <c r="K193" s="98"/>
      <c r="L193" s="98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</row>
    <row r="194" spans="1:23" ht="13" x14ac:dyDescent="0.15">
      <c r="A194" s="97"/>
      <c r="B194" s="97"/>
      <c r="C194" s="98"/>
      <c r="D194" s="97"/>
      <c r="E194" s="97"/>
      <c r="F194" s="98"/>
      <c r="G194" s="98"/>
      <c r="H194" s="98"/>
      <c r="I194" s="98"/>
      <c r="J194" s="98"/>
      <c r="K194" s="98"/>
      <c r="L194" s="98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</row>
    <row r="195" spans="1:23" ht="13" x14ac:dyDescent="0.15">
      <c r="A195" s="97"/>
      <c r="B195" s="97"/>
      <c r="C195" s="98"/>
      <c r="D195" s="97"/>
      <c r="E195" s="97"/>
      <c r="F195" s="98"/>
      <c r="G195" s="98"/>
      <c r="H195" s="98"/>
      <c r="I195" s="98"/>
      <c r="J195" s="98"/>
      <c r="K195" s="98"/>
      <c r="L195" s="98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</row>
    <row r="196" spans="1:23" ht="13" x14ac:dyDescent="0.15">
      <c r="A196" s="97"/>
      <c r="B196" s="97"/>
      <c r="C196" s="98"/>
      <c r="D196" s="97"/>
      <c r="E196" s="97"/>
      <c r="F196" s="98"/>
      <c r="G196" s="98"/>
      <c r="H196" s="98"/>
      <c r="I196" s="98"/>
      <c r="J196" s="98"/>
      <c r="K196" s="98"/>
      <c r="L196" s="98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</row>
    <row r="197" spans="1:23" ht="13" x14ac:dyDescent="0.15">
      <c r="A197" s="97"/>
      <c r="B197" s="97"/>
      <c r="C197" s="98"/>
      <c r="D197" s="97"/>
      <c r="E197" s="97"/>
      <c r="F197" s="98"/>
      <c r="G197" s="98"/>
      <c r="H197" s="98"/>
      <c r="I197" s="98"/>
      <c r="J197" s="98"/>
      <c r="K197" s="98"/>
      <c r="L197" s="98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</row>
    <row r="198" spans="1:23" ht="13" x14ac:dyDescent="0.15">
      <c r="A198" s="97"/>
      <c r="B198" s="97"/>
      <c r="C198" s="98"/>
      <c r="D198" s="97"/>
      <c r="E198" s="97"/>
      <c r="F198" s="98"/>
      <c r="G198" s="98"/>
      <c r="H198" s="98"/>
      <c r="I198" s="98"/>
      <c r="J198" s="98"/>
      <c r="K198" s="98"/>
      <c r="L198" s="98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</row>
    <row r="199" spans="1:23" ht="13" x14ac:dyDescent="0.15">
      <c r="A199" s="97"/>
      <c r="B199" s="97"/>
      <c r="C199" s="98"/>
      <c r="D199" s="97"/>
      <c r="E199" s="97"/>
      <c r="F199" s="98"/>
      <c r="G199" s="98"/>
      <c r="H199" s="98"/>
      <c r="I199" s="98"/>
      <c r="J199" s="98"/>
      <c r="K199" s="98"/>
      <c r="L199" s="98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</row>
    <row r="200" spans="1:23" ht="13" x14ac:dyDescent="0.15">
      <c r="A200" s="97"/>
      <c r="B200" s="97"/>
      <c r="C200" s="98"/>
      <c r="D200" s="97"/>
      <c r="E200" s="97"/>
      <c r="F200" s="98"/>
      <c r="G200" s="98"/>
      <c r="H200" s="98"/>
      <c r="I200" s="98"/>
      <c r="J200" s="98"/>
      <c r="K200" s="98"/>
      <c r="L200" s="98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</row>
    <row r="201" spans="1:23" ht="13" x14ac:dyDescent="0.15">
      <c r="A201" s="97"/>
      <c r="B201" s="97"/>
      <c r="C201" s="98"/>
      <c r="D201" s="97"/>
      <c r="E201" s="97"/>
      <c r="F201" s="98"/>
      <c r="G201" s="98"/>
      <c r="H201" s="98"/>
      <c r="I201" s="98"/>
      <c r="J201" s="98"/>
      <c r="K201" s="98"/>
      <c r="L201" s="98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</row>
    <row r="202" spans="1:23" ht="13" x14ac:dyDescent="0.15">
      <c r="A202" s="97"/>
      <c r="B202" s="97"/>
      <c r="C202" s="98"/>
      <c r="D202" s="97"/>
      <c r="E202" s="97"/>
      <c r="F202" s="98"/>
      <c r="G202" s="98"/>
      <c r="H202" s="98"/>
      <c r="I202" s="98"/>
      <c r="J202" s="98"/>
      <c r="K202" s="98"/>
      <c r="L202" s="98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</row>
    <row r="203" spans="1:23" ht="13" x14ac:dyDescent="0.15">
      <c r="A203" s="97"/>
      <c r="B203" s="97"/>
      <c r="C203" s="98"/>
      <c r="D203" s="97"/>
      <c r="E203" s="97"/>
      <c r="F203" s="98"/>
      <c r="G203" s="98"/>
      <c r="H203" s="98"/>
      <c r="I203" s="98"/>
      <c r="J203" s="98"/>
      <c r="K203" s="98"/>
      <c r="L203" s="98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</row>
    <row r="204" spans="1:23" ht="13" x14ac:dyDescent="0.15">
      <c r="A204" s="97"/>
      <c r="B204" s="97"/>
      <c r="C204" s="98"/>
      <c r="D204" s="97"/>
      <c r="E204" s="97"/>
      <c r="F204" s="98"/>
      <c r="G204" s="98"/>
      <c r="H204" s="98"/>
      <c r="I204" s="98"/>
      <c r="J204" s="98"/>
      <c r="K204" s="98"/>
      <c r="L204" s="98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</row>
    <row r="205" spans="1:23" ht="13" x14ac:dyDescent="0.15">
      <c r="A205" s="97"/>
      <c r="B205" s="97"/>
      <c r="C205" s="98"/>
      <c r="D205" s="97"/>
      <c r="E205" s="97"/>
      <c r="F205" s="98"/>
      <c r="G205" s="98"/>
      <c r="H205" s="98"/>
      <c r="I205" s="98"/>
      <c r="J205" s="98"/>
      <c r="K205" s="98"/>
      <c r="L205" s="98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</row>
    <row r="206" spans="1:23" ht="13" x14ac:dyDescent="0.15">
      <c r="A206" s="97"/>
      <c r="B206" s="97"/>
      <c r="C206" s="98"/>
      <c r="D206" s="97"/>
      <c r="E206" s="97"/>
      <c r="F206" s="98"/>
      <c r="G206" s="98"/>
      <c r="H206" s="98"/>
      <c r="I206" s="98"/>
      <c r="J206" s="98"/>
      <c r="K206" s="98"/>
      <c r="L206" s="98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</row>
    <row r="207" spans="1:23" ht="13" x14ac:dyDescent="0.15">
      <c r="A207" s="97"/>
      <c r="B207" s="97"/>
      <c r="C207" s="98"/>
      <c r="D207" s="97"/>
      <c r="E207" s="97"/>
      <c r="F207" s="98"/>
      <c r="G207" s="98"/>
      <c r="H207" s="98"/>
      <c r="I207" s="98"/>
      <c r="J207" s="98"/>
      <c r="K207" s="98"/>
      <c r="L207" s="98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</row>
    <row r="208" spans="1:23" ht="13" x14ac:dyDescent="0.15">
      <c r="A208" s="97"/>
      <c r="B208" s="97"/>
      <c r="C208" s="98"/>
      <c r="D208" s="97"/>
      <c r="E208" s="97"/>
      <c r="F208" s="98"/>
      <c r="G208" s="98"/>
      <c r="H208" s="98"/>
      <c r="I208" s="98"/>
      <c r="J208" s="98"/>
      <c r="K208" s="98"/>
      <c r="L208" s="98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</row>
    <row r="209" spans="1:23" ht="13" x14ac:dyDescent="0.15">
      <c r="A209" s="97"/>
      <c r="B209" s="97"/>
      <c r="C209" s="98"/>
      <c r="D209" s="97"/>
      <c r="E209" s="97"/>
      <c r="F209" s="98"/>
      <c r="G209" s="98"/>
      <c r="H209" s="98"/>
      <c r="I209" s="98"/>
      <c r="J209" s="98"/>
      <c r="K209" s="98"/>
      <c r="L209" s="98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</row>
    <row r="210" spans="1:23" ht="13" x14ac:dyDescent="0.15">
      <c r="A210" s="97"/>
      <c r="B210" s="97"/>
      <c r="C210" s="98"/>
      <c r="D210" s="97"/>
      <c r="E210" s="97"/>
      <c r="F210" s="98"/>
      <c r="G210" s="98"/>
      <c r="H210" s="98"/>
      <c r="I210" s="98"/>
      <c r="J210" s="98"/>
      <c r="K210" s="98"/>
      <c r="L210" s="98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</row>
    <row r="211" spans="1:23" ht="13" x14ac:dyDescent="0.15">
      <c r="A211" s="97"/>
      <c r="B211" s="97"/>
      <c r="C211" s="98"/>
      <c r="D211" s="97"/>
      <c r="E211" s="97"/>
      <c r="F211" s="98"/>
      <c r="G211" s="98"/>
      <c r="H211" s="98"/>
      <c r="I211" s="98"/>
      <c r="J211" s="98"/>
      <c r="K211" s="98"/>
      <c r="L211" s="98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</row>
    <row r="212" spans="1:23" ht="13" x14ac:dyDescent="0.15">
      <c r="A212" s="97"/>
      <c r="B212" s="97"/>
      <c r="C212" s="98"/>
      <c r="D212" s="97"/>
      <c r="E212" s="97"/>
      <c r="F212" s="98"/>
      <c r="G212" s="98"/>
      <c r="H212" s="98"/>
      <c r="I212" s="98"/>
      <c r="J212" s="98"/>
      <c r="K212" s="98"/>
      <c r="L212" s="98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</row>
    <row r="213" spans="1:23" ht="13" x14ac:dyDescent="0.15">
      <c r="A213" s="97"/>
      <c r="B213" s="97"/>
      <c r="C213" s="98"/>
      <c r="D213" s="97"/>
      <c r="E213" s="97"/>
      <c r="F213" s="98"/>
      <c r="G213" s="98"/>
      <c r="H213" s="98"/>
      <c r="I213" s="98"/>
      <c r="J213" s="98"/>
      <c r="K213" s="98"/>
      <c r="L213" s="98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</row>
    <row r="214" spans="1:23" ht="13" x14ac:dyDescent="0.15">
      <c r="A214" s="97"/>
      <c r="B214" s="97"/>
      <c r="C214" s="98"/>
      <c r="D214" s="97"/>
      <c r="E214" s="97"/>
      <c r="F214" s="98"/>
      <c r="G214" s="98"/>
      <c r="H214" s="98"/>
      <c r="I214" s="98"/>
      <c r="J214" s="98"/>
      <c r="K214" s="98"/>
      <c r="L214" s="98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</row>
    <row r="215" spans="1:23" ht="13" x14ac:dyDescent="0.15">
      <c r="A215" s="97"/>
      <c r="B215" s="97"/>
      <c r="C215" s="98"/>
      <c r="D215" s="97"/>
      <c r="E215" s="97"/>
      <c r="F215" s="98"/>
      <c r="G215" s="98"/>
      <c r="H215" s="98"/>
      <c r="I215" s="98"/>
      <c r="J215" s="98"/>
      <c r="K215" s="98"/>
      <c r="L215" s="98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</row>
    <row r="216" spans="1:23" ht="13" x14ac:dyDescent="0.15">
      <c r="A216" s="97"/>
      <c r="B216" s="97"/>
      <c r="C216" s="98"/>
      <c r="D216" s="97"/>
      <c r="E216" s="97"/>
      <c r="F216" s="98"/>
      <c r="G216" s="98"/>
      <c r="H216" s="98"/>
      <c r="I216" s="98"/>
      <c r="J216" s="98"/>
      <c r="K216" s="98"/>
      <c r="L216" s="98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</row>
    <row r="217" spans="1:23" ht="13" x14ac:dyDescent="0.15">
      <c r="A217" s="97"/>
      <c r="B217" s="97"/>
      <c r="C217" s="98"/>
      <c r="D217" s="97"/>
      <c r="E217" s="97"/>
      <c r="F217" s="98"/>
      <c r="G217" s="98"/>
      <c r="H217" s="98"/>
      <c r="I217" s="98"/>
      <c r="J217" s="98"/>
      <c r="K217" s="98"/>
      <c r="L217" s="98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</row>
    <row r="218" spans="1:23" ht="13" x14ac:dyDescent="0.15">
      <c r="A218" s="97"/>
      <c r="B218" s="97"/>
      <c r="C218" s="98"/>
      <c r="D218" s="97"/>
      <c r="E218" s="97"/>
      <c r="F218" s="98"/>
      <c r="G218" s="98"/>
      <c r="H218" s="98"/>
      <c r="I218" s="98"/>
      <c r="J218" s="98"/>
      <c r="K218" s="98"/>
      <c r="L218" s="98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</row>
    <row r="219" spans="1:23" ht="13" x14ac:dyDescent="0.15">
      <c r="A219" s="97"/>
      <c r="B219" s="97"/>
      <c r="C219" s="98"/>
      <c r="D219" s="97"/>
      <c r="E219" s="97"/>
      <c r="F219" s="98"/>
      <c r="G219" s="98"/>
      <c r="H219" s="98"/>
      <c r="I219" s="98"/>
      <c r="J219" s="98"/>
      <c r="K219" s="98"/>
      <c r="L219" s="98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</row>
    <row r="220" spans="1:23" ht="13" x14ac:dyDescent="0.15">
      <c r="A220" s="97"/>
      <c r="B220" s="97"/>
      <c r="C220" s="98"/>
      <c r="D220" s="97"/>
      <c r="E220" s="97"/>
      <c r="F220" s="98"/>
      <c r="G220" s="98"/>
      <c r="H220" s="98"/>
      <c r="I220" s="98"/>
      <c r="J220" s="98"/>
      <c r="K220" s="98"/>
      <c r="L220" s="98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</row>
    <row r="221" spans="1:23" ht="13" x14ac:dyDescent="0.15">
      <c r="A221" s="97"/>
      <c r="B221" s="97"/>
      <c r="C221" s="98"/>
      <c r="D221" s="97"/>
      <c r="E221" s="97"/>
      <c r="F221" s="98"/>
      <c r="G221" s="98"/>
      <c r="H221" s="98"/>
      <c r="I221" s="98"/>
      <c r="J221" s="98"/>
      <c r="K221" s="98"/>
      <c r="L221" s="98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</row>
    <row r="222" spans="1:23" ht="13" x14ac:dyDescent="0.15">
      <c r="A222" s="97"/>
      <c r="B222" s="97"/>
      <c r="C222" s="98"/>
      <c r="D222" s="97"/>
      <c r="E222" s="97"/>
      <c r="F222" s="98"/>
      <c r="G222" s="98"/>
      <c r="H222" s="98"/>
      <c r="I222" s="98"/>
      <c r="J222" s="98"/>
      <c r="K222" s="98"/>
      <c r="L222" s="98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</row>
    <row r="223" spans="1:23" ht="13" x14ac:dyDescent="0.15">
      <c r="A223" s="97"/>
      <c r="B223" s="97"/>
      <c r="C223" s="98"/>
      <c r="D223" s="97"/>
      <c r="E223" s="97"/>
      <c r="F223" s="98"/>
      <c r="G223" s="98"/>
      <c r="H223" s="98"/>
      <c r="I223" s="98"/>
      <c r="J223" s="98"/>
      <c r="K223" s="98"/>
      <c r="L223" s="98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</row>
    <row r="224" spans="1:23" ht="13" x14ac:dyDescent="0.15">
      <c r="A224" s="97"/>
      <c r="B224" s="97"/>
      <c r="C224" s="98"/>
      <c r="D224" s="97"/>
      <c r="E224" s="97"/>
      <c r="F224" s="98"/>
      <c r="G224" s="98"/>
      <c r="H224" s="98"/>
      <c r="I224" s="98"/>
      <c r="J224" s="98"/>
      <c r="K224" s="98"/>
      <c r="L224" s="98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</row>
    <row r="225" spans="1:23" ht="13" x14ac:dyDescent="0.15">
      <c r="A225" s="97"/>
      <c r="B225" s="97"/>
      <c r="C225" s="98"/>
      <c r="D225" s="97"/>
      <c r="E225" s="97"/>
      <c r="F225" s="98"/>
      <c r="G225" s="98"/>
      <c r="H225" s="98"/>
      <c r="I225" s="98"/>
      <c r="J225" s="98"/>
      <c r="K225" s="98"/>
      <c r="L225" s="98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</row>
    <row r="226" spans="1:23" ht="13" x14ac:dyDescent="0.15">
      <c r="A226" s="97"/>
      <c r="B226" s="97"/>
      <c r="C226" s="98"/>
      <c r="D226" s="97"/>
      <c r="E226" s="97"/>
      <c r="F226" s="98"/>
      <c r="G226" s="98"/>
      <c r="H226" s="98"/>
      <c r="I226" s="98"/>
      <c r="J226" s="98"/>
      <c r="K226" s="98"/>
      <c r="L226" s="98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</row>
    <row r="227" spans="1:23" ht="13" x14ac:dyDescent="0.15">
      <c r="A227" s="97"/>
      <c r="B227" s="97"/>
      <c r="C227" s="98"/>
      <c r="D227" s="97"/>
      <c r="E227" s="97"/>
      <c r="F227" s="98"/>
      <c r="G227" s="98"/>
      <c r="H227" s="98"/>
      <c r="I227" s="98"/>
      <c r="J227" s="98"/>
      <c r="K227" s="98"/>
      <c r="L227" s="98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</row>
    <row r="228" spans="1:23" ht="13" x14ac:dyDescent="0.15">
      <c r="A228" s="97"/>
      <c r="B228" s="97"/>
      <c r="C228" s="98"/>
      <c r="D228" s="97"/>
      <c r="E228" s="97"/>
      <c r="F228" s="98"/>
      <c r="G228" s="98"/>
      <c r="H228" s="98"/>
      <c r="I228" s="98"/>
      <c r="J228" s="98"/>
      <c r="K228" s="98"/>
      <c r="L228" s="98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</row>
    <row r="229" spans="1:23" ht="13" x14ac:dyDescent="0.15">
      <c r="A229" s="97"/>
      <c r="B229" s="97"/>
      <c r="C229" s="98"/>
      <c r="D229" s="97"/>
      <c r="E229" s="97"/>
      <c r="F229" s="98"/>
      <c r="G229" s="98"/>
      <c r="H229" s="98"/>
      <c r="I229" s="98"/>
      <c r="J229" s="98"/>
      <c r="K229" s="98"/>
      <c r="L229" s="98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</row>
    <row r="230" spans="1:23" ht="13" x14ac:dyDescent="0.15">
      <c r="A230" s="97"/>
      <c r="B230" s="97"/>
      <c r="C230" s="98"/>
      <c r="D230" s="97"/>
      <c r="E230" s="97"/>
      <c r="F230" s="98"/>
      <c r="G230" s="98"/>
      <c r="H230" s="98"/>
      <c r="I230" s="98"/>
      <c r="J230" s="98"/>
      <c r="K230" s="98"/>
      <c r="L230" s="98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</row>
    <row r="231" spans="1:23" ht="13" x14ac:dyDescent="0.15">
      <c r="A231" s="97"/>
      <c r="B231" s="97"/>
      <c r="C231" s="98"/>
      <c r="D231" s="97"/>
      <c r="E231" s="97"/>
      <c r="F231" s="98"/>
      <c r="G231" s="98"/>
      <c r="H231" s="98"/>
      <c r="I231" s="98"/>
      <c r="J231" s="98"/>
      <c r="K231" s="98"/>
      <c r="L231" s="98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</row>
    <row r="232" spans="1:23" ht="13" x14ac:dyDescent="0.15">
      <c r="A232" s="97"/>
      <c r="B232" s="97"/>
      <c r="C232" s="98"/>
      <c r="D232" s="97"/>
      <c r="E232" s="97"/>
      <c r="F232" s="98"/>
      <c r="G232" s="98"/>
      <c r="H232" s="98"/>
      <c r="I232" s="98"/>
      <c r="J232" s="98"/>
      <c r="K232" s="98"/>
      <c r="L232" s="98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</row>
    <row r="233" spans="1:23" ht="13" x14ac:dyDescent="0.15">
      <c r="A233" s="97"/>
      <c r="B233" s="97"/>
      <c r="C233" s="98"/>
      <c r="D233" s="97"/>
      <c r="E233" s="97"/>
      <c r="F233" s="98"/>
      <c r="G233" s="98"/>
      <c r="H233" s="98"/>
      <c r="I233" s="98"/>
      <c r="J233" s="98"/>
      <c r="K233" s="98"/>
      <c r="L233" s="98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</row>
    <row r="234" spans="1:23" ht="13" x14ac:dyDescent="0.15">
      <c r="A234" s="97"/>
      <c r="B234" s="97"/>
      <c r="C234" s="98"/>
      <c r="D234" s="97"/>
      <c r="E234" s="97"/>
      <c r="F234" s="98"/>
      <c r="G234" s="98"/>
      <c r="H234" s="98"/>
      <c r="I234" s="98"/>
      <c r="J234" s="98"/>
      <c r="K234" s="98"/>
      <c r="L234" s="98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</row>
    <row r="235" spans="1:23" ht="13" x14ac:dyDescent="0.15">
      <c r="A235" s="97"/>
      <c r="B235" s="97"/>
      <c r="C235" s="98"/>
      <c r="D235" s="97"/>
      <c r="E235" s="97"/>
      <c r="F235" s="98"/>
      <c r="G235" s="98"/>
      <c r="H235" s="98"/>
      <c r="I235" s="98"/>
      <c r="J235" s="98"/>
      <c r="K235" s="98"/>
      <c r="L235" s="98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</row>
    <row r="236" spans="1:23" ht="13" x14ac:dyDescent="0.15">
      <c r="A236" s="97"/>
      <c r="B236" s="97"/>
      <c r="C236" s="98"/>
      <c r="D236" s="97"/>
      <c r="E236" s="97"/>
      <c r="F236" s="98"/>
      <c r="G236" s="98"/>
      <c r="H236" s="98"/>
      <c r="I236" s="98"/>
      <c r="J236" s="98"/>
      <c r="K236" s="98"/>
      <c r="L236" s="98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</row>
    <row r="237" spans="1:23" ht="13" x14ac:dyDescent="0.15">
      <c r="A237" s="97"/>
      <c r="B237" s="97"/>
      <c r="C237" s="98"/>
      <c r="D237" s="97"/>
      <c r="E237" s="97"/>
      <c r="F237" s="98"/>
      <c r="G237" s="98"/>
      <c r="H237" s="98"/>
      <c r="I237" s="98"/>
      <c r="J237" s="98"/>
      <c r="K237" s="98"/>
      <c r="L237" s="98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</row>
    <row r="238" spans="1:23" ht="13" x14ac:dyDescent="0.15">
      <c r="A238" s="97"/>
      <c r="B238" s="97"/>
      <c r="C238" s="98"/>
      <c r="D238" s="97"/>
      <c r="E238" s="97"/>
      <c r="F238" s="98"/>
      <c r="G238" s="98"/>
      <c r="H238" s="98"/>
      <c r="I238" s="98"/>
      <c r="J238" s="98"/>
      <c r="K238" s="98"/>
      <c r="L238" s="98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</row>
    <row r="239" spans="1:23" ht="13" x14ac:dyDescent="0.15">
      <c r="A239" s="97"/>
      <c r="B239" s="97"/>
      <c r="C239" s="98"/>
      <c r="D239" s="97"/>
      <c r="E239" s="97"/>
      <c r="F239" s="98"/>
      <c r="G239" s="98"/>
      <c r="H239" s="98"/>
      <c r="I239" s="98"/>
      <c r="J239" s="98"/>
      <c r="K239" s="98"/>
      <c r="L239" s="98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</row>
    <row r="240" spans="1:23" ht="13" x14ac:dyDescent="0.15">
      <c r="A240" s="97"/>
      <c r="B240" s="97"/>
      <c r="C240" s="98"/>
      <c r="D240" s="97"/>
      <c r="E240" s="97"/>
      <c r="F240" s="98"/>
      <c r="G240" s="98"/>
      <c r="H240" s="98"/>
      <c r="I240" s="98"/>
      <c r="J240" s="98"/>
      <c r="K240" s="98"/>
      <c r="L240" s="98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</row>
    <row r="241" spans="1:23" ht="13" x14ac:dyDescent="0.15">
      <c r="A241" s="97"/>
      <c r="B241" s="97"/>
      <c r="C241" s="98"/>
      <c r="D241" s="97"/>
      <c r="E241" s="97"/>
      <c r="F241" s="98"/>
      <c r="G241" s="98"/>
      <c r="H241" s="98"/>
      <c r="I241" s="98"/>
      <c r="J241" s="98"/>
      <c r="K241" s="98"/>
      <c r="L241" s="98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</row>
    <row r="242" spans="1:23" ht="13" x14ac:dyDescent="0.15">
      <c r="A242" s="97"/>
      <c r="B242" s="97"/>
      <c r="C242" s="98"/>
      <c r="D242" s="97"/>
      <c r="E242" s="97"/>
      <c r="F242" s="98"/>
      <c r="G242" s="98"/>
      <c r="H242" s="98"/>
      <c r="I242" s="98"/>
      <c r="J242" s="98"/>
      <c r="K242" s="98"/>
      <c r="L242" s="98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</row>
    <row r="243" spans="1:23" ht="13" x14ac:dyDescent="0.15">
      <c r="A243" s="97"/>
      <c r="B243" s="97"/>
      <c r="C243" s="98"/>
      <c r="D243" s="97"/>
      <c r="E243" s="97"/>
      <c r="F243" s="98"/>
      <c r="G243" s="98"/>
      <c r="H243" s="98"/>
      <c r="I243" s="98"/>
      <c r="J243" s="98"/>
      <c r="K243" s="98"/>
      <c r="L243" s="98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</row>
    <row r="244" spans="1:23" ht="13" x14ac:dyDescent="0.15">
      <c r="A244" s="97"/>
      <c r="B244" s="97"/>
      <c r="C244" s="98"/>
      <c r="D244" s="97"/>
      <c r="E244" s="97"/>
      <c r="F244" s="98"/>
      <c r="G244" s="98"/>
      <c r="H244" s="98"/>
      <c r="I244" s="98"/>
      <c r="J244" s="98"/>
      <c r="K244" s="98"/>
      <c r="L244" s="98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</row>
    <row r="245" spans="1:23" ht="13" x14ac:dyDescent="0.15">
      <c r="A245" s="97"/>
      <c r="B245" s="97"/>
      <c r="C245" s="98"/>
      <c r="D245" s="97"/>
      <c r="E245" s="97"/>
      <c r="F245" s="98"/>
      <c r="G245" s="98"/>
      <c r="H245" s="98"/>
      <c r="I245" s="98"/>
      <c r="J245" s="98"/>
      <c r="K245" s="98"/>
      <c r="L245" s="98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</row>
    <row r="246" spans="1:23" ht="13" x14ac:dyDescent="0.15">
      <c r="A246" s="97"/>
      <c r="B246" s="97"/>
      <c r="C246" s="98"/>
      <c r="D246" s="97"/>
      <c r="E246" s="97"/>
      <c r="F246" s="98"/>
      <c r="G246" s="98"/>
      <c r="H246" s="98"/>
      <c r="I246" s="98"/>
      <c r="J246" s="98"/>
      <c r="K246" s="98"/>
      <c r="L246" s="98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</row>
    <row r="247" spans="1:23" ht="13" x14ac:dyDescent="0.15">
      <c r="A247" s="97"/>
      <c r="B247" s="97"/>
      <c r="C247" s="98"/>
      <c r="D247" s="97"/>
      <c r="E247" s="97"/>
      <c r="F247" s="98"/>
      <c r="G247" s="98"/>
      <c r="H247" s="98"/>
      <c r="I247" s="98"/>
      <c r="J247" s="98"/>
      <c r="K247" s="98"/>
      <c r="L247" s="98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</row>
    <row r="248" spans="1:23" ht="13" x14ac:dyDescent="0.15">
      <c r="A248" s="97"/>
      <c r="B248" s="97"/>
      <c r="C248" s="98"/>
      <c r="D248" s="97"/>
      <c r="E248" s="97"/>
      <c r="F248" s="98"/>
      <c r="G248" s="98"/>
      <c r="H248" s="98"/>
      <c r="I248" s="98"/>
      <c r="J248" s="98"/>
      <c r="K248" s="98"/>
      <c r="L248" s="98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</row>
    <row r="249" spans="1:23" ht="13" x14ac:dyDescent="0.15">
      <c r="A249" s="97"/>
      <c r="B249" s="97"/>
      <c r="C249" s="98"/>
      <c r="D249" s="97"/>
      <c r="E249" s="97"/>
      <c r="F249" s="98"/>
      <c r="G249" s="98"/>
      <c r="H249" s="98"/>
      <c r="I249" s="98"/>
      <c r="J249" s="98"/>
      <c r="K249" s="98"/>
      <c r="L249" s="98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</row>
    <row r="250" spans="1:23" ht="13" x14ac:dyDescent="0.15">
      <c r="A250" s="97"/>
      <c r="B250" s="97"/>
      <c r="C250" s="98"/>
      <c r="D250" s="97"/>
      <c r="E250" s="97"/>
      <c r="F250" s="98"/>
      <c r="G250" s="98"/>
      <c r="H250" s="98"/>
      <c r="I250" s="98"/>
      <c r="J250" s="98"/>
      <c r="K250" s="98"/>
      <c r="L250" s="98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</row>
    <row r="251" spans="1:23" ht="13" x14ac:dyDescent="0.15">
      <c r="A251" s="97"/>
      <c r="B251" s="97"/>
      <c r="C251" s="98"/>
      <c r="D251" s="97"/>
      <c r="E251" s="97"/>
      <c r="F251" s="98"/>
      <c r="G251" s="98"/>
      <c r="H251" s="98"/>
      <c r="I251" s="98"/>
      <c r="J251" s="98"/>
      <c r="K251" s="98"/>
      <c r="L251" s="98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</row>
    <row r="252" spans="1:23" ht="13" x14ac:dyDescent="0.15">
      <c r="A252" s="97"/>
      <c r="B252" s="97"/>
      <c r="C252" s="98"/>
      <c r="D252" s="97"/>
      <c r="E252" s="97"/>
      <c r="F252" s="98"/>
      <c r="G252" s="98"/>
      <c r="H252" s="98"/>
      <c r="I252" s="98"/>
      <c r="J252" s="98"/>
      <c r="K252" s="98"/>
      <c r="L252" s="98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</row>
    <row r="253" spans="1:23" ht="13" x14ac:dyDescent="0.15">
      <c r="A253" s="97"/>
      <c r="B253" s="97"/>
      <c r="C253" s="98"/>
      <c r="D253" s="97"/>
      <c r="E253" s="97"/>
      <c r="F253" s="98"/>
      <c r="G253" s="98"/>
      <c r="H253" s="98"/>
      <c r="I253" s="98"/>
      <c r="J253" s="98"/>
      <c r="K253" s="98"/>
      <c r="L253" s="98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</row>
    <row r="254" spans="1:23" ht="13" x14ac:dyDescent="0.15">
      <c r="A254" s="97"/>
      <c r="B254" s="97"/>
      <c r="C254" s="98"/>
      <c r="D254" s="97"/>
      <c r="E254" s="97"/>
      <c r="F254" s="98"/>
      <c r="G254" s="98"/>
      <c r="H254" s="98"/>
      <c r="I254" s="98"/>
      <c r="J254" s="98"/>
      <c r="K254" s="98"/>
      <c r="L254" s="98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</row>
    <row r="255" spans="1:23" ht="13" x14ac:dyDescent="0.15">
      <c r="A255" s="97"/>
      <c r="B255" s="97"/>
      <c r="C255" s="98"/>
      <c r="D255" s="97"/>
      <c r="E255" s="97"/>
      <c r="F255" s="98"/>
      <c r="G255" s="98"/>
      <c r="H255" s="98"/>
      <c r="I255" s="98"/>
      <c r="J255" s="98"/>
      <c r="K255" s="98"/>
      <c r="L255" s="98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</row>
    <row r="256" spans="1:23" ht="13" x14ac:dyDescent="0.15">
      <c r="A256" s="97"/>
      <c r="B256" s="97"/>
      <c r="C256" s="98"/>
      <c r="D256" s="97"/>
      <c r="E256" s="97"/>
      <c r="F256" s="98"/>
      <c r="G256" s="98"/>
      <c r="H256" s="98"/>
      <c r="I256" s="98"/>
      <c r="J256" s="98"/>
      <c r="K256" s="98"/>
      <c r="L256" s="98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</row>
    <row r="257" spans="1:23" ht="13" x14ac:dyDescent="0.15">
      <c r="A257" s="97"/>
      <c r="B257" s="97"/>
      <c r="C257" s="98"/>
      <c r="D257" s="97"/>
      <c r="E257" s="97"/>
      <c r="F257" s="98"/>
      <c r="G257" s="98"/>
      <c r="H257" s="98"/>
      <c r="I257" s="98"/>
      <c r="J257" s="98"/>
      <c r="K257" s="98"/>
      <c r="L257" s="98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</row>
    <row r="258" spans="1:23" ht="13" x14ac:dyDescent="0.15">
      <c r="A258" s="97"/>
      <c r="B258" s="97"/>
      <c r="C258" s="98"/>
      <c r="D258" s="97"/>
      <c r="E258" s="97"/>
      <c r="F258" s="98"/>
      <c r="G258" s="98"/>
      <c r="H258" s="98"/>
      <c r="I258" s="98"/>
      <c r="J258" s="98"/>
      <c r="K258" s="98"/>
      <c r="L258" s="98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</row>
    <row r="259" spans="1:23" ht="13" x14ac:dyDescent="0.15"/>
    <row r="260" spans="1:23" ht="13" x14ac:dyDescent="0.15"/>
    <row r="261" spans="1:23" ht="13" x14ac:dyDescent="0.15"/>
    <row r="262" spans="1:23" ht="13" x14ac:dyDescent="0.15"/>
    <row r="263" spans="1:23" ht="13" x14ac:dyDescent="0.15"/>
    <row r="264" spans="1:23" ht="13" x14ac:dyDescent="0.15"/>
    <row r="265" spans="1:23" ht="13" x14ac:dyDescent="0.15"/>
    <row r="266" spans="1:23" ht="13" x14ac:dyDescent="0.15"/>
    <row r="267" spans="1:23" ht="13" x14ac:dyDescent="0.15"/>
    <row r="268" spans="1:23" ht="13" x14ac:dyDescent="0.15"/>
    <row r="269" spans="1:23" ht="13" x14ac:dyDescent="0.15"/>
    <row r="270" spans="1:23" ht="13" x14ac:dyDescent="0.15"/>
    <row r="271" spans="1:23" ht="13" x14ac:dyDescent="0.15"/>
    <row r="272" spans="1:23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  <row r="975" ht="13" x14ac:dyDescent="0.15"/>
    <row r="976" ht="13" x14ac:dyDescent="0.15"/>
    <row r="977" ht="13" x14ac:dyDescent="0.15"/>
    <row r="978" ht="13" x14ac:dyDescent="0.15"/>
    <row r="979" ht="13" x14ac:dyDescent="0.15"/>
    <row r="980" ht="13" x14ac:dyDescent="0.15"/>
    <row r="981" ht="13" x14ac:dyDescent="0.15"/>
    <row r="982" ht="13" x14ac:dyDescent="0.15"/>
    <row r="983" ht="13" x14ac:dyDescent="0.15"/>
    <row r="984" ht="13" x14ac:dyDescent="0.15"/>
    <row r="985" ht="13" x14ac:dyDescent="0.15"/>
    <row r="986" ht="13" x14ac:dyDescent="0.15"/>
    <row r="987" ht="13" x14ac:dyDescent="0.15"/>
    <row r="988" ht="13" x14ac:dyDescent="0.15"/>
    <row r="989" ht="13" x14ac:dyDescent="0.15"/>
    <row r="990" ht="13" x14ac:dyDescent="0.15"/>
    <row r="991" ht="13" x14ac:dyDescent="0.15"/>
    <row r="992" ht="13" x14ac:dyDescent="0.15"/>
    <row r="993" ht="13" x14ac:dyDescent="0.15"/>
    <row r="994" ht="13" x14ac:dyDescent="0.15"/>
    <row r="995" ht="13" x14ac:dyDescent="0.15"/>
    <row r="996" ht="13" x14ac:dyDescent="0.15"/>
    <row r="997" ht="13" x14ac:dyDescent="0.15"/>
    <row r="998" ht="13" x14ac:dyDescent="0.15"/>
    <row r="999" ht="13" x14ac:dyDescent="0.15"/>
    <row r="1000" ht="13" x14ac:dyDescent="0.15"/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B1:O1000"/>
  <sheetViews>
    <sheetView workbookViewId="0">
      <pane xSplit="2" topLeftCell="C1" activePane="topRight" state="frozen"/>
      <selection pane="topRight" activeCell="D2" sqref="D2"/>
    </sheetView>
  </sheetViews>
  <sheetFormatPr baseColWidth="10" defaultColWidth="12.6640625" defaultRowHeight="15.75" customHeight="1" x14ac:dyDescent="0.15"/>
  <cols>
    <col min="1" max="1" width="5.6640625" customWidth="1"/>
    <col min="2" max="2" width="19.6640625" customWidth="1"/>
    <col min="3" max="6" width="12.6640625" customWidth="1"/>
    <col min="12" max="12" width="10.5" customWidth="1"/>
  </cols>
  <sheetData>
    <row r="1" spans="2:15" ht="15.75" customHeight="1" x14ac:dyDescent="0.15">
      <c r="D1" s="37" t="s">
        <v>157</v>
      </c>
    </row>
    <row r="2" spans="2:15" ht="15.75" customHeight="1" x14ac:dyDescent="0.15">
      <c r="B2" s="150" t="s">
        <v>42</v>
      </c>
      <c r="C2" s="151" t="s">
        <v>4</v>
      </c>
      <c r="D2" s="151" t="s">
        <v>5</v>
      </c>
      <c r="E2" s="151" t="s">
        <v>6</v>
      </c>
      <c r="F2" s="151" t="s">
        <v>7</v>
      </c>
      <c r="G2" s="151" t="s">
        <v>8</v>
      </c>
      <c r="H2" s="151" t="s">
        <v>9</v>
      </c>
      <c r="I2" s="151" t="s">
        <v>13</v>
      </c>
      <c r="J2" s="152" t="s">
        <v>158</v>
      </c>
      <c r="K2" s="153">
        <v>0.1</v>
      </c>
      <c r="L2" s="154">
        <v>0.2</v>
      </c>
      <c r="N2" s="155" t="s">
        <v>159</v>
      </c>
      <c r="O2" s="156">
        <v>133</v>
      </c>
    </row>
    <row r="3" spans="2:15" ht="15.75" customHeight="1" x14ac:dyDescent="0.15">
      <c r="B3" s="157"/>
      <c r="C3" s="40"/>
      <c r="D3" s="40"/>
      <c r="E3" s="40"/>
      <c r="F3" s="40"/>
      <c r="G3" s="40"/>
      <c r="H3" s="40"/>
      <c r="I3" s="40"/>
      <c r="J3" s="38"/>
      <c r="K3" s="37"/>
      <c r="L3" s="39"/>
      <c r="N3" s="23" t="s">
        <v>160</v>
      </c>
      <c r="O3" s="73">
        <v>2500</v>
      </c>
    </row>
    <row r="4" spans="2:15" ht="15.75" customHeight="1" x14ac:dyDescent="0.15">
      <c r="B4" s="157" t="s">
        <v>133</v>
      </c>
      <c r="C4" s="40" t="s">
        <v>227</v>
      </c>
      <c r="D4" s="40" t="s">
        <v>227</v>
      </c>
      <c r="E4" s="40" t="s">
        <v>227</v>
      </c>
      <c r="F4" s="40" t="s">
        <v>227</v>
      </c>
      <c r="G4" s="40" t="s">
        <v>227</v>
      </c>
      <c r="H4" s="40" t="s">
        <v>227</v>
      </c>
      <c r="I4" s="40">
        <f>SUM(C4:H4)</f>
        <v>0</v>
      </c>
      <c r="J4" s="38">
        <f>SUM(I4/6)</f>
        <v>0</v>
      </c>
      <c r="K4" s="38">
        <f t="shared" ref="K4:L4" si="0">SUM(J4+(J4*K2))</f>
        <v>0</v>
      </c>
      <c r="L4" s="158">
        <f t="shared" si="0"/>
        <v>0</v>
      </c>
      <c r="N4" s="159" t="s">
        <v>42</v>
      </c>
      <c r="O4" s="160">
        <f>SUM(O2*O3)</f>
        <v>332500</v>
      </c>
    </row>
    <row r="5" spans="2:15" ht="15.75" customHeight="1" x14ac:dyDescent="0.15">
      <c r="B5" s="157"/>
      <c r="C5" s="40"/>
      <c r="D5" s="40"/>
      <c r="E5" s="40"/>
      <c r="F5" s="40"/>
      <c r="G5" s="40"/>
      <c r="H5" s="40"/>
      <c r="I5" s="40"/>
      <c r="J5" s="38"/>
      <c r="K5" s="37"/>
      <c r="L5" s="39"/>
      <c r="N5" s="23" t="s">
        <v>161</v>
      </c>
      <c r="O5" s="161">
        <v>0.25</v>
      </c>
    </row>
    <row r="6" spans="2:15" ht="15.75" customHeight="1" x14ac:dyDescent="0.15">
      <c r="B6" s="157" t="s">
        <v>28</v>
      </c>
      <c r="C6" s="40">
        <f t="shared" ref="C6:H6" si="1">SUM(C8:C10)</f>
        <v>0</v>
      </c>
      <c r="D6" s="40">
        <f t="shared" si="1"/>
        <v>0</v>
      </c>
      <c r="E6" s="40">
        <f t="shared" si="1"/>
        <v>0</v>
      </c>
      <c r="F6" s="40">
        <f t="shared" si="1"/>
        <v>0</v>
      </c>
      <c r="G6" s="40">
        <f t="shared" si="1"/>
        <v>0</v>
      </c>
      <c r="H6" s="40">
        <f t="shared" si="1"/>
        <v>0</v>
      </c>
      <c r="I6" s="40">
        <f>SUM(C6:H6)</f>
        <v>0</v>
      </c>
      <c r="J6" s="38">
        <f>SUM(I6/6)</f>
        <v>0</v>
      </c>
      <c r="K6" s="38">
        <f t="shared" ref="K6:L6" si="2">SUM(J6+(J6*K2))</f>
        <v>0</v>
      </c>
      <c r="L6" s="158">
        <f t="shared" si="2"/>
        <v>0</v>
      </c>
      <c r="N6" s="159" t="s">
        <v>162</v>
      </c>
      <c r="O6" s="162">
        <v>0.1</v>
      </c>
    </row>
    <row r="7" spans="2:15" ht="15.75" customHeight="1" x14ac:dyDescent="0.15">
      <c r="B7" s="157"/>
      <c r="C7" s="40"/>
      <c r="D7" s="40"/>
      <c r="E7" s="40"/>
      <c r="F7" s="40"/>
      <c r="G7" s="40"/>
      <c r="H7" s="40"/>
      <c r="I7" s="40"/>
      <c r="J7" s="38"/>
      <c r="K7" s="37"/>
      <c r="L7" s="39"/>
      <c r="N7" s="23" t="s">
        <v>163</v>
      </c>
      <c r="O7" s="163" t="s">
        <v>164</v>
      </c>
    </row>
    <row r="8" spans="2:15" ht="15.75" customHeight="1" x14ac:dyDescent="0.15">
      <c r="B8" s="157" t="s">
        <v>131</v>
      </c>
      <c r="C8" s="40" t="s">
        <v>227</v>
      </c>
      <c r="D8" s="40" t="s">
        <v>227</v>
      </c>
      <c r="E8" s="40" t="s">
        <v>227</v>
      </c>
      <c r="F8" s="40" t="s">
        <v>227</v>
      </c>
      <c r="G8" s="40" t="s">
        <v>227</v>
      </c>
      <c r="H8" s="40" t="s">
        <v>227</v>
      </c>
      <c r="I8" s="40">
        <f t="shared" ref="I8:I10" si="3">SUM(C8:H8)</f>
        <v>0</v>
      </c>
      <c r="J8" s="38">
        <f t="shared" ref="J8:J9" si="4">SUM(I8/6)</f>
        <v>0</v>
      </c>
      <c r="K8" s="38">
        <f t="shared" ref="K8:L8" si="5">SUM(J8+(J8*K2))</f>
        <v>0</v>
      </c>
      <c r="L8" s="158">
        <f t="shared" si="5"/>
        <v>0</v>
      </c>
      <c r="N8" s="159"/>
      <c r="O8" s="164"/>
    </row>
    <row r="9" spans="2:15" ht="15.75" customHeight="1" x14ac:dyDescent="0.15">
      <c r="B9" s="157" t="s">
        <v>130</v>
      </c>
      <c r="C9" s="40" t="s">
        <v>227</v>
      </c>
      <c r="D9" s="40" t="s">
        <v>227</v>
      </c>
      <c r="E9" s="40" t="s">
        <v>227</v>
      </c>
      <c r="F9" s="40" t="s">
        <v>227</v>
      </c>
      <c r="G9" s="40" t="s">
        <v>227</v>
      </c>
      <c r="H9" s="40" t="s">
        <v>227</v>
      </c>
      <c r="I9" s="40">
        <f t="shared" si="3"/>
        <v>0</v>
      </c>
      <c r="J9" s="38">
        <f t="shared" si="4"/>
        <v>0</v>
      </c>
      <c r="K9" s="38">
        <f t="shared" ref="K9:L9" si="6">SUM(J9+(J9*K2))</f>
        <v>0</v>
      </c>
      <c r="L9" s="158">
        <f t="shared" si="6"/>
        <v>0</v>
      </c>
      <c r="N9" s="23" t="s">
        <v>165</v>
      </c>
      <c r="O9" s="73">
        <f>SUM(O4/2)</f>
        <v>166250</v>
      </c>
    </row>
    <row r="10" spans="2:15" ht="15.75" customHeight="1" x14ac:dyDescent="0.15">
      <c r="B10" s="157" t="s">
        <v>132</v>
      </c>
      <c r="C10" s="40" t="s">
        <v>227</v>
      </c>
      <c r="D10" s="40" t="s">
        <v>227</v>
      </c>
      <c r="E10" s="40" t="s">
        <v>227</v>
      </c>
      <c r="F10" s="40" t="s">
        <v>227</v>
      </c>
      <c r="G10" s="40" t="s">
        <v>227</v>
      </c>
      <c r="H10" s="40" t="s">
        <v>227</v>
      </c>
      <c r="I10" s="40">
        <f t="shared" si="3"/>
        <v>0</v>
      </c>
      <c r="J10" s="38">
        <f>SUM(I10/4)</f>
        <v>0</v>
      </c>
      <c r="K10" s="38">
        <f t="shared" ref="K10:L10" si="7">SUM(J10+(J10*K2))</f>
        <v>0</v>
      </c>
      <c r="L10" s="158">
        <f t="shared" si="7"/>
        <v>0</v>
      </c>
      <c r="N10" s="159" t="s">
        <v>161</v>
      </c>
      <c r="O10" s="160">
        <f>SUM(O4*O5)</f>
        <v>83125</v>
      </c>
    </row>
    <row r="11" spans="2:15" ht="15.75" customHeight="1" x14ac:dyDescent="0.15">
      <c r="B11" s="165"/>
      <c r="C11" s="34"/>
      <c r="D11" s="34"/>
      <c r="E11" s="34"/>
      <c r="F11" s="34"/>
      <c r="G11" s="34"/>
      <c r="H11" s="34"/>
      <c r="I11" s="34"/>
      <c r="J11" s="166"/>
      <c r="K11" s="43"/>
      <c r="L11" s="167"/>
      <c r="N11" s="23" t="s">
        <v>162</v>
      </c>
      <c r="O11" s="73">
        <v>50000</v>
      </c>
    </row>
    <row r="12" spans="2:15" ht="15.75" customHeight="1" x14ac:dyDescent="0.15">
      <c r="C12" s="40"/>
      <c r="D12" s="40"/>
      <c r="E12" s="40"/>
      <c r="F12" s="40"/>
      <c r="G12" s="40"/>
      <c r="H12" s="40"/>
      <c r="I12" s="40"/>
      <c r="J12" s="38"/>
      <c r="K12" s="37"/>
      <c r="L12" s="37"/>
      <c r="N12" s="159" t="s">
        <v>166</v>
      </c>
      <c r="O12" s="160">
        <v>0</v>
      </c>
    </row>
    <row r="13" spans="2:15" ht="15.75" customHeight="1" x14ac:dyDescent="0.15">
      <c r="B13" s="150" t="s">
        <v>21</v>
      </c>
      <c r="C13" s="168"/>
      <c r="D13" s="168"/>
      <c r="E13" s="168"/>
      <c r="F13" s="168"/>
      <c r="G13" s="168"/>
      <c r="H13" s="168"/>
      <c r="I13" s="168"/>
      <c r="J13" s="169"/>
      <c r="K13" s="152"/>
      <c r="L13" s="170"/>
      <c r="N13" s="23"/>
      <c r="O13" s="171">
        <f>SUM(O9-O10-O11-O12)</f>
        <v>33125</v>
      </c>
    </row>
    <row r="14" spans="2:15" ht="15.75" customHeight="1" x14ac:dyDescent="0.15">
      <c r="B14" s="157"/>
      <c r="C14" s="40" t="s">
        <v>227</v>
      </c>
      <c r="D14" s="40" t="s">
        <v>227</v>
      </c>
      <c r="E14" s="40" t="s">
        <v>227</v>
      </c>
      <c r="F14" s="40" t="s">
        <v>227</v>
      </c>
      <c r="G14" s="40" t="s">
        <v>227</v>
      </c>
      <c r="H14" s="40" t="s">
        <v>227</v>
      </c>
      <c r="I14" s="40">
        <f>SUM(C14:H14)</f>
        <v>0</v>
      </c>
      <c r="J14" s="38">
        <f>SUM(I14/6)</f>
        <v>0</v>
      </c>
      <c r="K14" s="38">
        <f t="shared" ref="K14:L14" si="8">SUM(J14+(J14*K2))</f>
        <v>0</v>
      </c>
      <c r="L14" s="158">
        <f t="shared" si="8"/>
        <v>0</v>
      </c>
      <c r="N14" s="159"/>
      <c r="O14" s="172"/>
    </row>
    <row r="15" spans="2:15" ht="15.75" customHeight="1" x14ac:dyDescent="0.15">
      <c r="B15" s="165"/>
      <c r="C15" s="34"/>
      <c r="D15" s="34"/>
      <c r="E15" s="34"/>
      <c r="F15" s="34"/>
      <c r="G15" s="34"/>
      <c r="H15" s="34"/>
      <c r="I15" s="34"/>
      <c r="J15" s="166"/>
      <c r="K15" s="43"/>
      <c r="L15" s="167"/>
      <c r="N15" s="23" t="s">
        <v>167</v>
      </c>
      <c r="O15" s="73">
        <f>SUM(O4)</f>
        <v>332500</v>
      </c>
    </row>
    <row r="16" spans="2:15" ht="15.75" customHeight="1" x14ac:dyDescent="0.15">
      <c r="N16" s="159" t="s">
        <v>161</v>
      </c>
      <c r="O16" s="160">
        <f>SUM(O4*O5)</f>
        <v>83125</v>
      </c>
    </row>
    <row r="17" spans="2:15" ht="15.75" customHeight="1" x14ac:dyDescent="0.15">
      <c r="N17" s="23" t="s">
        <v>162</v>
      </c>
      <c r="O17" s="73">
        <f>SUM(O4*O6)</f>
        <v>33250</v>
      </c>
    </row>
    <row r="18" spans="2:15" ht="15.75" customHeight="1" x14ac:dyDescent="0.15">
      <c r="N18" s="159" t="s">
        <v>166</v>
      </c>
      <c r="O18" s="160">
        <f>SUM(O4/3)</f>
        <v>110833.33333333333</v>
      </c>
    </row>
    <row r="19" spans="2:15" ht="15.75" customHeight="1" x14ac:dyDescent="0.15">
      <c r="N19" s="23" t="s">
        <v>163</v>
      </c>
      <c r="O19" s="73">
        <f>SUM(O3*5.7)</f>
        <v>14250</v>
      </c>
    </row>
    <row r="20" spans="2:15" ht="15.75" customHeight="1" x14ac:dyDescent="0.15">
      <c r="B20" s="19" t="s">
        <v>42</v>
      </c>
      <c r="C20" s="19"/>
      <c r="D20" s="40">
        <v>50000</v>
      </c>
      <c r="E20" s="19"/>
      <c r="F20" s="19"/>
      <c r="G20" s="19"/>
      <c r="H20" s="19"/>
      <c r="I20" s="19"/>
      <c r="N20" s="199"/>
      <c r="O20" s="200">
        <f>SUM(O15-O16-O17-O18-O19)</f>
        <v>91041.666666666672</v>
      </c>
    </row>
    <row r="21" spans="2:15" ht="15.75" customHeight="1" x14ac:dyDescent="0.15">
      <c r="B21" s="96">
        <v>3.4000000000000002E-2</v>
      </c>
      <c r="C21" s="19"/>
      <c r="D21" s="40">
        <f>SUM(B21*D20)</f>
        <v>1700.0000000000002</v>
      </c>
      <c r="E21" s="19"/>
      <c r="F21" s="19"/>
      <c r="G21" s="40"/>
      <c r="H21" s="40"/>
      <c r="I21" s="19"/>
    </row>
    <row r="22" spans="2:15" ht="15.75" customHeight="1" x14ac:dyDescent="0.15">
      <c r="B22" s="19" t="s">
        <v>67</v>
      </c>
      <c r="C22" s="19"/>
      <c r="D22" s="40">
        <f>SUM(D20/4)</f>
        <v>12500</v>
      </c>
      <c r="E22" s="19"/>
      <c r="F22" s="19"/>
      <c r="G22" s="40" t="e">
        <f t="shared" ref="G22:H22" si="9">SUM(G4/4)</f>
        <v>#VALUE!</v>
      </c>
      <c r="H22" s="40" t="e">
        <f t="shared" si="9"/>
        <v>#VALUE!</v>
      </c>
      <c r="I22" s="19"/>
    </row>
    <row r="23" spans="2:15" ht="15.75" customHeight="1" x14ac:dyDescent="0.15">
      <c r="B23" s="19" t="s">
        <v>122</v>
      </c>
      <c r="C23" s="19"/>
      <c r="D23" s="40">
        <f>SUM(5.7*(D20/133))</f>
        <v>2142.8571428571431</v>
      </c>
      <c r="E23" s="19"/>
      <c r="F23" s="19"/>
      <c r="G23" s="40" t="s">
        <v>227</v>
      </c>
      <c r="H23" s="40" t="s">
        <v>227</v>
      </c>
      <c r="I23" s="19"/>
    </row>
    <row r="24" spans="2:15" ht="15.75" customHeight="1" x14ac:dyDescent="0.15">
      <c r="B24" s="19" t="s">
        <v>123</v>
      </c>
      <c r="C24" s="19"/>
      <c r="D24" s="40">
        <f>SUM(D21)</f>
        <v>1700.0000000000002</v>
      </c>
      <c r="E24" s="19"/>
      <c r="F24" s="19"/>
      <c r="G24" s="40" t="s">
        <v>227</v>
      </c>
      <c r="H24" s="40" t="s">
        <v>227</v>
      </c>
      <c r="I24" s="19"/>
    </row>
    <row r="25" spans="2:15" ht="15.75" customHeight="1" x14ac:dyDescent="0.15">
      <c r="B25" s="19" t="s">
        <v>121</v>
      </c>
      <c r="C25" s="19"/>
      <c r="D25" s="40">
        <f>SUM(D20/3)</f>
        <v>16666.666666666668</v>
      </c>
      <c r="E25" s="19"/>
      <c r="F25" s="19"/>
      <c r="G25" s="40" t="s">
        <v>227</v>
      </c>
      <c r="H25" s="40" t="s">
        <v>227</v>
      </c>
      <c r="I25" s="19"/>
    </row>
    <row r="26" spans="2:15" ht="15.75" customHeight="1" x14ac:dyDescent="0.15">
      <c r="B26" s="19" t="s">
        <v>208</v>
      </c>
      <c r="C26" s="19"/>
      <c r="D26" s="40">
        <f>SUM((D24+D21)*14.77%)</f>
        <v>502.18000000000006</v>
      </c>
      <c r="E26" s="19"/>
      <c r="F26" s="19"/>
      <c r="G26" s="40"/>
      <c r="H26" s="40"/>
      <c r="I26" s="19"/>
    </row>
    <row r="27" spans="2:15" ht="15.75" customHeight="1" x14ac:dyDescent="0.15">
      <c r="B27" s="19" t="s">
        <v>124</v>
      </c>
      <c r="C27" s="19"/>
      <c r="D27" s="40">
        <f>SUM(D21:D26)</f>
        <v>35211.703809523817</v>
      </c>
      <c r="E27" s="19"/>
      <c r="F27" s="19"/>
      <c r="G27" s="40" t="e">
        <f t="shared" ref="G27:H27" si="10">SUM(G22:G26)</f>
        <v>#VALUE!</v>
      </c>
      <c r="H27" s="40" t="e">
        <f t="shared" si="10"/>
        <v>#VALUE!</v>
      </c>
      <c r="I27" s="19"/>
    </row>
    <row r="28" spans="2:15" ht="15.75" customHeight="1" x14ac:dyDescent="0.15">
      <c r="B28" s="19" t="s">
        <v>209</v>
      </c>
      <c r="C28" s="19"/>
      <c r="D28" s="40">
        <f>SUM(D20-D27)</f>
        <v>14788.296190476183</v>
      </c>
      <c r="E28" s="19"/>
      <c r="F28" s="19"/>
      <c r="G28" s="40" t="e">
        <f t="shared" ref="G28:H28" si="11">SUM(G4-G27)</f>
        <v>#VALUE!</v>
      </c>
      <c r="H28" s="40" t="e">
        <f t="shared" si="11"/>
        <v>#VALUE!</v>
      </c>
      <c r="I28" s="19"/>
    </row>
    <row r="29" spans="2:15" ht="15.75" customHeight="1" x14ac:dyDescent="0.15">
      <c r="B29" s="201">
        <v>0.15</v>
      </c>
      <c r="C29" s="19"/>
      <c r="D29" s="19"/>
      <c r="E29" s="19"/>
      <c r="F29" s="19"/>
      <c r="G29" s="40" t="e">
        <f>SUM(G28*B29)</f>
        <v>#VALUE!</v>
      </c>
      <c r="H29" s="40" t="e">
        <f>SUM(H28*B29)</f>
        <v>#VALUE!</v>
      </c>
      <c r="I29" s="19"/>
    </row>
    <row r="30" spans="2:15" ht="15.75" customHeight="1" x14ac:dyDescent="0.15">
      <c r="B30" s="19" t="s">
        <v>210</v>
      </c>
      <c r="C30" s="19"/>
      <c r="D30" s="19"/>
      <c r="E30" s="19"/>
      <c r="F30" s="19"/>
      <c r="G30" s="96" t="e">
        <f t="shared" ref="G30:H30" si="12">SUM(G29/G4)</f>
        <v>#VALUE!</v>
      </c>
      <c r="H30" s="96" t="e">
        <f t="shared" si="12"/>
        <v>#VALUE!</v>
      </c>
      <c r="I30" s="19"/>
    </row>
    <row r="31" spans="2:15" ht="15.75" customHeight="1" x14ac:dyDescent="0.15">
      <c r="B31" s="19"/>
      <c r="C31" s="19"/>
      <c r="D31" s="19"/>
      <c r="E31" s="19"/>
      <c r="F31" s="19"/>
      <c r="G31" s="19"/>
      <c r="H31" s="19"/>
      <c r="I31" s="19"/>
    </row>
    <row r="32" spans="2:15" ht="15.75" customHeight="1" x14ac:dyDescent="0.15">
      <c r="B32" s="19"/>
      <c r="C32" s="19"/>
      <c r="D32" s="19"/>
      <c r="E32" s="19"/>
      <c r="F32" s="19"/>
      <c r="G32" s="19"/>
      <c r="H32" s="19"/>
      <c r="I32" s="19"/>
    </row>
    <row r="33" spans="2:9" ht="15.75" customHeight="1" x14ac:dyDescent="0.15">
      <c r="B33" s="19"/>
      <c r="C33" s="19"/>
      <c r="D33" s="19"/>
      <c r="E33" s="19"/>
      <c r="F33" s="19"/>
      <c r="G33" s="19"/>
      <c r="H33" s="19"/>
      <c r="I33" s="19"/>
    </row>
    <row r="34" spans="2:9" ht="15.75" customHeight="1" x14ac:dyDescent="0.15">
      <c r="B34" s="19" t="s">
        <v>211</v>
      </c>
      <c r="C34" s="19" t="s">
        <v>212</v>
      </c>
      <c r="D34" s="19" t="s">
        <v>213</v>
      </c>
      <c r="E34" s="19" t="s">
        <v>214</v>
      </c>
      <c r="F34" s="19" t="s">
        <v>0</v>
      </c>
      <c r="G34" s="19"/>
      <c r="H34" s="19"/>
      <c r="I34" s="19"/>
    </row>
    <row r="35" spans="2:9" ht="15.75" customHeight="1" x14ac:dyDescent="0.15">
      <c r="B35" s="19" t="s">
        <v>215</v>
      </c>
      <c r="C35" s="19">
        <v>59</v>
      </c>
      <c r="D35" s="19">
        <v>100</v>
      </c>
      <c r="E35" s="19">
        <v>150</v>
      </c>
      <c r="F35" s="19">
        <v>133</v>
      </c>
      <c r="G35" s="19"/>
      <c r="H35" s="19"/>
      <c r="I35" s="19"/>
    </row>
    <row r="36" spans="2:9" ht="15.75" customHeight="1" x14ac:dyDescent="0.15">
      <c r="B36" s="19" t="s">
        <v>216</v>
      </c>
      <c r="C36" s="19">
        <v>35</v>
      </c>
      <c r="D36" s="19">
        <v>44</v>
      </c>
      <c r="E36" s="19">
        <v>63</v>
      </c>
      <c r="F36" s="19">
        <v>70</v>
      </c>
      <c r="G36" s="19"/>
      <c r="H36" s="19"/>
      <c r="I36" s="19"/>
    </row>
    <row r="37" spans="2:9" ht="15.75" customHeight="1" x14ac:dyDescent="0.15">
      <c r="B37" s="19"/>
      <c r="C37" s="96">
        <f t="shared" ref="C37:F37" si="13">SUM(C36/C35)</f>
        <v>0.59322033898305082</v>
      </c>
      <c r="D37" s="96">
        <f t="shared" si="13"/>
        <v>0.44</v>
      </c>
      <c r="E37" s="96">
        <f t="shared" si="13"/>
        <v>0.42</v>
      </c>
      <c r="F37" s="96">
        <f t="shared" si="13"/>
        <v>0.52631578947368418</v>
      </c>
      <c r="G37" s="19"/>
      <c r="H37" s="19"/>
      <c r="I37" s="19"/>
    </row>
    <row r="38" spans="2:9" ht="15.75" customHeight="1" x14ac:dyDescent="0.15">
      <c r="B38" s="19"/>
      <c r="C38" s="19"/>
      <c r="D38" s="19"/>
      <c r="E38" s="19"/>
      <c r="F38" s="19"/>
      <c r="G38" s="19"/>
      <c r="H38" s="19"/>
      <c r="I38" s="19"/>
    </row>
    <row r="39" spans="2:9" ht="15.75" customHeight="1" x14ac:dyDescent="0.15">
      <c r="B39" s="19" t="s">
        <v>8</v>
      </c>
      <c r="C39" s="40" t="e">
        <f>SUM(G4*C37)</f>
        <v>#VALUE!</v>
      </c>
      <c r="D39" s="40" t="e">
        <f>SUM(G4*D37)</f>
        <v>#VALUE!</v>
      </c>
      <c r="E39" s="40" t="e">
        <f>SUM(G4*E37)</f>
        <v>#VALUE!</v>
      </c>
      <c r="F39" s="40" t="e">
        <f>SUM(G4*F37)</f>
        <v>#VALUE!</v>
      </c>
      <c r="G39" s="19"/>
      <c r="H39" s="19"/>
      <c r="I39" s="19"/>
    </row>
    <row r="40" spans="2:9" ht="15.75" customHeight="1" x14ac:dyDescent="0.15">
      <c r="B40" s="19" t="s">
        <v>121</v>
      </c>
      <c r="C40" s="40">
        <f>SUM(G14)</f>
        <v>0</v>
      </c>
      <c r="D40" s="40">
        <f>SUM(G14)</f>
        <v>0</v>
      </c>
      <c r="E40" s="40">
        <f>SUM(G14)</f>
        <v>0</v>
      </c>
      <c r="F40" s="40">
        <f>SUM(G14)</f>
        <v>0</v>
      </c>
      <c r="G40" s="19"/>
      <c r="H40" s="19"/>
      <c r="I40" s="19"/>
    </row>
    <row r="41" spans="2:9" ht="15.75" customHeight="1" x14ac:dyDescent="0.15">
      <c r="B41" s="19"/>
      <c r="C41" s="114" t="e">
        <f t="shared" ref="C41:F41" si="14">SUM(C39-C40)</f>
        <v>#VALUE!</v>
      </c>
      <c r="D41" s="114" t="e">
        <f t="shared" si="14"/>
        <v>#VALUE!</v>
      </c>
      <c r="E41" s="114" t="e">
        <f t="shared" si="14"/>
        <v>#VALUE!</v>
      </c>
      <c r="F41" s="114" t="e">
        <f t="shared" si="14"/>
        <v>#VALUE!</v>
      </c>
      <c r="G41" s="19"/>
      <c r="H41" s="19"/>
      <c r="I41" s="19"/>
    </row>
    <row r="42" spans="2:9" ht="15.75" customHeight="1" x14ac:dyDescent="0.15">
      <c r="B42" s="19" t="s">
        <v>9</v>
      </c>
      <c r="C42" s="40" t="e">
        <f>SUM(H4*C37)</f>
        <v>#VALUE!</v>
      </c>
      <c r="D42" s="40" t="e">
        <f>SUM(H4*D37)</f>
        <v>#VALUE!</v>
      </c>
      <c r="E42" s="40" t="e">
        <f>SUM(H4*E37)</f>
        <v>#VALUE!</v>
      </c>
      <c r="F42" s="40" t="e">
        <f>SUM(H4*F37)</f>
        <v>#VALUE!</v>
      </c>
      <c r="G42" s="19"/>
      <c r="H42" s="19"/>
      <c r="I42" s="19"/>
    </row>
    <row r="43" spans="2:9" ht="15.75" customHeight="1" x14ac:dyDescent="0.15">
      <c r="B43" s="19" t="s">
        <v>121</v>
      </c>
      <c r="C43" s="40">
        <f>SUM(H14)</f>
        <v>0</v>
      </c>
      <c r="D43" s="40">
        <f>SUM(H14)</f>
        <v>0</v>
      </c>
      <c r="E43" s="40">
        <f>SUM(H14)</f>
        <v>0</v>
      </c>
      <c r="F43" s="40">
        <f>SUM(H14)</f>
        <v>0</v>
      </c>
      <c r="G43" s="19"/>
      <c r="H43" s="19"/>
      <c r="I43" s="19"/>
    </row>
    <row r="44" spans="2:9" ht="15.75" customHeight="1" x14ac:dyDescent="0.15">
      <c r="B44" s="19"/>
      <c r="C44" s="114" t="e">
        <f t="shared" ref="C44:F44" si="15">SUM(C42-C43)</f>
        <v>#VALUE!</v>
      </c>
      <c r="D44" s="114" t="e">
        <f t="shared" si="15"/>
        <v>#VALUE!</v>
      </c>
      <c r="E44" s="114" t="e">
        <f t="shared" si="15"/>
        <v>#VALUE!</v>
      </c>
      <c r="F44" s="114" t="e">
        <f t="shared" si="15"/>
        <v>#VALUE!</v>
      </c>
      <c r="G44" s="19"/>
      <c r="H44" s="19"/>
      <c r="I44" s="19"/>
    </row>
    <row r="81" ht="13" x14ac:dyDescent="0.15"/>
    <row r="82" ht="13" x14ac:dyDescent="0.15"/>
    <row r="83" ht="13" x14ac:dyDescent="0.15"/>
    <row r="84" ht="13" x14ac:dyDescent="0.15"/>
    <row r="85" ht="13" x14ac:dyDescent="0.15"/>
    <row r="86" ht="13" x14ac:dyDescent="0.15"/>
    <row r="87" ht="13" x14ac:dyDescent="0.15"/>
    <row r="88" ht="13" x14ac:dyDescent="0.15"/>
    <row r="89" ht="13" x14ac:dyDescent="0.15"/>
    <row r="90" ht="13" x14ac:dyDescent="0.15"/>
    <row r="91" ht="13" x14ac:dyDescent="0.15"/>
    <row r="92" ht="13" x14ac:dyDescent="0.15"/>
    <row r="93" ht="13" x14ac:dyDescent="0.15"/>
    <row r="94" ht="13" x14ac:dyDescent="0.15"/>
    <row r="95" ht="13" x14ac:dyDescent="0.15"/>
    <row r="96" ht="13" x14ac:dyDescent="0.15"/>
    <row r="97" ht="13" x14ac:dyDescent="0.15"/>
    <row r="98" ht="13" x14ac:dyDescent="0.15"/>
    <row r="99" ht="13" x14ac:dyDescent="0.15"/>
    <row r="100" ht="13" x14ac:dyDescent="0.15"/>
    <row r="101" ht="13" x14ac:dyDescent="0.15"/>
    <row r="102" ht="13" x14ac:dyDescent="0.15"/>
    <row r="103" ht="13" x14ac:dyDescent="0.15"/>
    <row r="104" ht="13" x14ac:dyDescent="0.15"/>
    <row r="105" ht="13" x14ac:dyDescent="0.15"/>
    <row r="106" ht="13" x14ac:dyDescent="0.15"/>
    <row r="107" ht="13" x14ac:dyDescent="0.15"/>
    <row r="108" ht="13" x14ac:dyDescent="0.15"/>
    <row r="109" ht="13" x14ac:dyDescent="0.15"/>
    <row r="110" ht="13" x14ac:dyDescent="0.15"/>
    <row r="111" ht="13" x14ac:dyDescent="0.15"/>
    <row r="112" ht="13" x14ac:dyDescent="0.15"/>
    <row r="113" ht="13" x14ac:dyDescent="0.15"/>
    <row r="114" ht="13" x14ac:dyDescent="0.15"/>
    <row r="115" ht="13" x14ac:dyDescent="0.15"/>
    <row r="116" ht="13" x14ac:dyDescent="0.15"/>
    <row r="117" ht="13" x14ac:dyDescent="0.15"/>
    <row r="118" ht="13" x14ac:dyDescent="0.15"/>
    <row r="119" ht="13" x14ac:dyDescent="0.15"/>
    <row r="120" ht="13" x14ac:dyDescent="0.15"/>
    <row r="121" ht="13" x14ac:dyDescent="0.15"/>
    <row r="122" ht="13" x14ac:dyDescent="0.15"/>
    <row r="123" ht="13" x14ac:dyDescent="0.15"/>
    <row r="124" ht="13" x14ac:dyDescent="0.15"/>
    <row r="125" ht="13" x14ac:dyDescent="0.15"/>
    <row r="126" ht="13" x14ac:dyDescent="0.15"/>
    <row r="127" ht="13" x14ac:dyDescent="0.15"/>
    <row r="128" ht="13" x14ac:dyDescent="0.15"/>
    <row r="129" ht="13" x14ac:dyDescent="0.15"/>
    <row r="130" ht="13" x14ac:dyDescent="0.15"/>
    <row r="131" ht="13" x14ac:dyDescent="0.15"/>
    <row r="132" ht="13" x14ac:dyDescent="0.15"/>
    <row r="133" ht="13" x14ac:dyDescent="0.15"/>
    <row r="134" ht="13" x14ac:dyDescent="0.15"/>
    <row r="135" ht="13" x14ac:dyDescent="0.15"/>
    <row r="136" ht="13" x14ac:dyDescent="0.15"/>
    <row r="137" ht="13" x14ac:dyDescent="0.15"/>
    <row r="138" ht="13" x14ac:dyDescent="0.15"/>
    <row r="139" ht="13" x14ac:dyDescent="0.15"/>
    <row r="140" ht="13" x14ac:dyDescent="0.15"/>
    <row r="141" ht="13" x14ac:dyDescent="0.15"/>
    <row r="142" ht="13" x14ac:dyDescent="0.15"/>
    <row r="143" ht="13" x14ac:dyDescent="0.15"/>
    <row r="144" ht="13" x14ac:dyDescent="0.15"/>
    <row r="145" ht="13" x14ac:dyDescent="0.15"/>
    <row r="146" ht="13" x14ac:dyDescent="0.15"/>
    <row r="147" ht="13" x14ac:dyDescent="0.15"/>
    <row r="148" ht="13" x14ac:dyDescent="0.15"/>
    <row r="149" ht="13" x14ac:dyDescent="0.15"/>
    <row r="150" ht="13" x14ac:dyDescent="0.15"/>
    <row r="151" ht="13" x14ac:dyDescent="0.15"/>
    <row r="152" ht="13" x14ac:dyDescent="0.15"/>
    <row r="153" ht="13" x14ac:dyDescent="0.15"/>
    <row r="154" ht="13" x14ac:dyDescent="0.15"/>
    <row r="155" ht="13" x14ac:dyDescent="0.15"/>
    <row r="156" ht="13" x14ac:dyDescent="0.15"/>
    <row r="157" ht="13" x14ac:dyDescent="0.15"/>
    <row r="158" ht="13" x14ac:dyDescent="0.15"/>
    <row r="159" ht="13" x14ac:dyDescent="0.15"/>
    <row r="160" ht="13" x14ac:dyDescent="0.15"/>
    <row r="161" ht="13" x14ac:dyDescent="0.15"/>
    <row r="162" ht="13" x14ac:dyDescent="0.15"/>
    <row r="163" ht="13" x14ac:dyDescent="0.15"/>
    <row r="164" ht="13" x14ac:dyDescent="0.15"/>
    <row r="165" ht="13" x14ac:dyDescent="0.15"/>
    <row r="166" ht="13" x14ac:dyDescent="0.15"/>
    <row r="167" ht="13" x14ac:dyDescent="0.15"/>
    <row r="168" ht="13" x14ac:dyDescent="0.15"/>
    <row r="169" ht="13" x14ac:dyDescent="0.15"/>
    <row r="170" ht="13" x14ac:dyDescent="0.15"/>
    <row r="171" ht="13" x14ac:dyDescent="0.15"/>
    <row r="172" ht="13" x14ac:dyDescent="0.15"/>
    <row r="173" ht="13" x14ac:dyDescent="0.15"/>
    <row r="174" ht="13" x14ac:dyDescent="0.15"/>
    <row r="175" ht="13" x14ac:dyDescent="0.15"/>
    <row r="176" ht="13" x14ac:dyDescent="0.15"/>
    <row r="177" ht="13" x14ac:dyDescent="0.15"/>
    <row r="178" ht="13" x14ac:dyDescent="0.15"/>
    <row r="179" ht="13" x14ac:dyDescent="0.15"/>
    <row r="180" ht="13" x14ac:dyDescent="0.15"/>
    <row r="181" ht="13" x14ac:dyDescent="0.15"/>
    <row r="182" ht="13" x14ac:dyDescent="0.15"/>
    <row r="183" ht="13" x14ac:dyDescent="0.15"/>
    <row r="184" ht="13" x14ac:dyDescent="0.15"/>
    <row r="185" ht="13" x14ac:dyDescent="0.15"/>
    <row r="186" ht="13" x14ac:dyDescent="0.15"/>
    <row r="187" ht="13" x14ac:dyDescent="0.15"/>
    <row r="188" ht="13" x14ac:dyDescent="0.15"/>
    <row r="189" ht="13" x14ac:dyDescent="0.15"/>
    <row r="190" ht="13" x14ac:dyDescent="0.15"/>
    <row r="191" ht="13" x14ac:dyDescent="0.15"/>
    <row r="192" ht="13" x14ac:dyDescent="0.15"/>
    <row r="193" ht="13" x14ac:dyDescent="0.15"/>
    <row r="194" ht="13" x14ac:dyDescent="0.15"/>
    <row r="195" ht="13" x14ac:dyDescent="0.15"/>
    <row r="196" ht="13" x14ac:dyDescent="0.15"/>
    <row r="197" ht="13" x14ac:dyDescent="0.15"/>
    <row r="198" ht="13" x14ac:dyDescent="0.15"/>
    <row r="199" ht="13" x14ac:dyDescent="0.15"/>
    <row r="200" ht="13" x14ac:dyDescent="0.15"/>
    <row r="201" ht="13" x14ac:dyDescent="0.15"/>
    <row r="202" ht="13" x14ac:dyDescent="0.15"/>
    <row r="203" ht="13" x14ac:dyDescent="0.15"/>
    <row r="204" ht="13" x14ac:dyDescent="0.15"/>
    <row r="205" ht="13" x14ac:dyDescent="0.15"/>
    <row r="206" ht="13" x14ac:dyDescent="0.15"/>
    <row r="207" ht="13" x14ac:dyDescent="0.15"/>
    <row r="208" ht="13" x14ac:dyDescent="0.15"/>
    <row r="209" ht="13" x14ac:dyDescent="0.15"/>
    <row r="210" ht="13" x14ac:dyDescent="0.15"/>
    <row r="211" ht="13" x14ac:dyDescent="0.15"/>
    <row r="212" ht="13" x14ac:dyDescent="0.15"/>
    <row r="213" ht="13" x14ac:dyDescent="0.15"/>
    <row r="214" ht="13" x14ac:dyDescent="0.15"/>
    <row r="215" ht="13" x14ac:dyDescent="0.15"/>
    <row r="216" ht="13" x14ac:dyDescent="0.15"/>
    <row r="217" ht="13" x14ac:dyDescent="0.15"/>
    <row r="218" ht="13" x14ac:dyDescent="0.15"/>
    <row r="219" ht="13" x14ac:dyDescent="0.15"/>
    <row r="220" ht="13" x14ac:dyDescent="0.15"/>
    <row r="221" ht="13" x14ac:dyDescent="0.15"/>
    <row r="222" ht="13" x14ac:dyDescent="0.15"/>
    <row r="223" ht="13" x14ac:dyDescent="0.15"/>
    <row r="224" ht="13" x14ac:dyDescent="0.15"/>
    <row r="225" ht="13" x14ac:dyDescent="0.15"/>
    <row r="226" ht="13" x14ac:dyDescent="0.15"/>
    <row r="227" ht="13" x14ac:dyDescent="0.15"/>
    <row r="228" ht="13" x14ac:dyDescent="0.15"/>
    <row r="229" ht="13" x14ac:dyDescent="0.15"/>
    <row r="230" ht="13" x14ac:dyDescent="0.15"/>
    <row r="231" ht="13" x14ac:dyDescent="0.15"/>
    <row r="232" ht="13" x14ac:dyDescent="0.15"/>
    <row r="233" ht="13" x14ac:dyDescent="0.15"/>
    <row r="234" ht="13" x14ac:dyDescent="0.15"/>
    <row r="235" ht="13" x14ac:dyDescent="0.15"/>
    <row r="236" ht="13" x14ac:dyDescent="0.15"/>
    <row r="237" ht="13" x14ac:dyDescent="0.15"/>
    <row r="238" ht="13" x14ac:dyDescent="0.15"/>
    <row r="239" ht="13" x14ac:dyDescent="0.15"/>
    <row r="240" ht="13" x14ac:dyDescent="0.15"/>
    <row r="241" ht="13" x14ac:dyDescent="0.15"/>
    <row r="242" ht="13" x14ac:dyDescent="0.15"/>
    <row r="243" ht="13" x14ac:dyDescent="0.15"/>
    <row r="244" ht="13" x14ac:dyDescent="0.15"/>
    <row r="245" ht="13" x14ac:dyDescent="0.15"/>
    <row r="246" ht="13" x14ac:dyDescent="0.15"/>
    <row r="247" ht="13" x14ac:dyDescent="0.15"/>
    <row r="248" ht="13" x14ac:dyDescent="0.15"/>
    <row r="249" ht="13" x14ac:dyDescent="0.15"/>
    <row r="250" ht="13" x14ac:dyDescent="0.15"/>
    <row r="251" ht="13" x14ac:dyDescent="0.15"/>
    <row r="252" ht="13" x14ac:dyDescent="0.15"/>
    <row r="253" ht="13" x14ac:dyDescent="0.15"/>
    <row r="254" ht="13" x14ac:dyDescent="0.15"/>
    <row r="255" ht="13" x14ac:dyDescent="0.15"/>
    <row r="256" ht="13" x14ac:dyDescent="0.15"/>
    <row r="257" ht="13" x14ac:dyDescent="0.15"/>
    <row r="258" ht="13" x14ac:dyDescent="0.15"/>
    <row r="259" ht="13" x14ac:dyDescent="0.15"/>
    <row r="260" ht="13" x14ac:dyDescent="0.15"/>
    <row r="261" ht="13" x14ac:dyDescent="0.15"/>
    <row r="262" ht="13" x14ac:dyDescent="0.15"/>
    <row r="263" ht="13" x14ac:dyDescent="0.15"/>
    <row r="264" ht="13" x14ac:dyDescent="0.15"/>
    <row r="265" ht="13" x14ac:dyDescent="0.15"/>
    <row r="266" ht="13" x14ac:dyDescent="0.15"/>
    <row r="267" ht="13" x14ac:dyDescent="0.15"/>
    <row r="268" ht="13" x14ac:dyDescent="0.15"/>
    <row r="269" ht="13" x14ac:dyDescent="0.15"/>
    <row r="270" ht="13" x14ac:dyDescent="0.15"/>
    <row r="271" ht="13" x14ac:dyDescent="0.15"/>
    <row r="27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  <row r="975" ht="13" x14ac:dyDescent="0.15"/>
    <row r="976" ht="13" x14ac:dyDescent="0.15"/>
    <row r="977" ht="13" x14ac:dyDescent="0.15"/>
    <row r="978" ht="13" x14ac:dyDescent="0.15"/>
    <row r="979" ht="13" x14ac:dyDescent="0.15"/>
    <row r="980" ht="13" x14ac:dyDescent="0.15"/>
    <row r="981" ht="13" x14ac:dyDescent="0.15"/>
    <row r="982" ht="13" x14ac:dyDescent="0.15"/>
    <row r="983" ht="13" x14ac:dyDescent="0.15"/>
    <row r="984" ht="13" x14ac:dyDescent="0.15"/>
    <row r="985" ht="13" x14ac:dyDescent="0.15"/>
    <row r="986" ht="13" x14ac:dyDescent="0.15"/>
    <row r="987" ht="13" x14ac:dyDescent="0.15"/>
    <row r="988" ht="13" x14ac:dyDescent="0.15"/>
    <row r="989" ht="13" x14ac:dyDescent="0.15"/>
    <row r="990" ht="13" x14ac:dyDescent="0.15"/>
    <row r="991" ht="13" x14ac:dyDescent="0.15"/>
    <row r="992" ht="13" x14ac:dyDescent="0.15"/>
    <row r="993" ht="13" x14ac:dyDescent="0.15"/>
    <row r="994" ht="13" x14ac:dyDescent="0.15"/>
    <row r="995" ht="13" x14ac:dyDescent="0.15"/>
    <row r="996" ht="13" x14ac:dyDescent="0.15"/>
    <row r="997" ht="13" x14ac:dyDescent="0.15"/>
    <row r="998" ht="13" x14ac:dyDescent="0.15"/>
    <row r="999" ht="13" x14ac:dyDescent="0.15"/>
    <row r="1000" ht="13" x14ac:dyDescent="0.15"/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B1:L1000"/>
  <sheetViews>
    <sheetView workbookViewId="0"/>
  </sheetViews>
  <sheetFormatPr baseColWidth="10" defaultColWidth="12.6640625" defaultRowHeight="15.75" customHeight="1" x14ac:dyDescent="0.15"/>
  <cols>
    <col min="1" max="3" width="12.6640625" customWidth="1"/>
    <col min="4" max="4" width="10.5" customWidth="1"/>
    <col min="5" max="6" width="12.6640625" customWidth="1"/>
    <col min="8" max="8" width="10.33203125" customWidth="1"/>
    <col min="12" max="12" width="13.33203125" customWidth="1"/>
  </cols>
  <sheetData>
    <row r="1" spans="2:12" ht="15.75" customHeight="1" x14ac:dyDescent="0.15">
      <c r="B1" s="19" t="s">
        <v>112</v>
      </c>
      <c r="D1" s="40"/>
      <c r="F1" s="19" t="s">
        <v>112</v>
      </c>
      <c r="J1" s="19" t="s">
        <v>112</v>
      </c>
    </row>
    <row r="2" spans="2:12" ht="15.75" customHeight="1" x14ac:dyDescent="0.15">
      <c r="B2" s="19" t="s">
        <v>217</v>
      </c>
      <c r="C2" s="19" t="s">
        <v>218</v>
      </c>
      <c r="D2" s="40" t="s">
        <v>219</v>
      </c>
      <c r="F2" s="19" t="s">
        <v>217</v>
      </c>
      <c r="G2" s="19" t="s">
        <v>218</v>
      </c>
      <c r="H2" s="19" t="s">
        <v>220</v>
      </c>
      <c r="J2" s="19" t="s">
        <v>217</v>
      </c>
      <c r="K2" s="19" t="s">
        <v>218</v>
      </c>
      <c r="L2" s="19" t="s">
        <v>221</v>
      </c>
    </row>
    <row r="3" spans="2:12" ht="15.75" customHeight="1" x14ac:dyDescent="0.15">
      <c r="B3" s="40">
        <v>0.01</v>
      </c>
      <c r="C3" s="40">
        <v>10</v>
      </c>
      <c r="D3" s="40" t="s">
        <v>222</v>
      </c>
      <c r="F3" s="40">
        <v>0.01</v>
      </c>
      <c r="G3" s="40">
        <v>10</v>
      </c>
      <c r="H3" s="40" t="s">
        <v>222</v>
      </c>
      <c r="J3" s="40">
        <v>0.01</v>
      </c>
      <c r="K3" s="40">
        <v>10</v>
      </c>
      <c r="L3" s="40" t="s">
        <v>222</v>
      </c>
    </row>
    <row r="4" spans="2:12" ht="15.75" customHeight="1" x14ac:dyDescent="0.15">
      <c r="B4" s="40">
        <v>10.01</v>
      </c>
      <c r="C4" s="40">
        <v>20</v>
      </c>
      <c r="D4" s="40">
        <v>3</v>
      </c>
      <c r="F4" s="40">
        <v>10.01</v>
      </c>
      <c r="G4" s="40">
        <v>20</v>
      </c>
      <c r="H4" s="40">
        <v>3</v>
      </c>
      <c r="J4" s="40">
        <v>10.01</v>
      </c>
      <c r="K4" s="40">
        <v>20</v>
      </c>
      <c r="L4" s="40">
        <v>6</v>
      </c>
    </row>
    <row r="5" spans="2:12" ht="15.75" customHeight="1" x14ac:dyDescent="0.15">
      <c r="B5" s="40">
        <v>20.010000000000002</v>
      </c>
      <c r="C5" s="40">
        <v>40</v>
      </c>
      <c r="D5" s="40">
        <v>6</v>
      </c>
      <c r="F5" s="40">
        <v>20.010000000000002</v>
      </c>
      <c r="G5" s="40">
        <v>40</v>
      </c>
      <c r="H5" s="40">
        <v>5</v>
      </c>
      <c r="J5" s="40">
        <v>20.010000000000002</v>
      </c>
      <c r="K5" s="40">
        <v>40</v>
      </c>
      <c r="L5" s="40">
        <v>11</v>
      </c>
    </row>
    <row r="6" spans="2:12" ht="15.75" customHeight="1" x14ac:dyDescent="0.15">
      <c r="B6" s="40">
        <v>40.01</v>
      </c>
      <c r="C6" s="40">
        <v>60</v>
      </c>
      <c r="D6" s="40">
        <v>8</v>
      </c>
      <c r="F6" s="40">
        <v>40.01</v>
      </c>
      <c r="G6" s="40">
        <v>60</v>
      </c>
      <c r="H6" s="40">
        <v>7</v>
      </c>
      <c r="J6" s="40">
        <v>40.01</v>
      </c>
      <c r="K6" s="40">
        <v>60</v>
      </c>
      <c r="L6" s="40">
        <v>15</v>
      </c>
    </row>
    <row r="7" spans="2:12" ht="15.75" customHeight="1" x14ac:dyDescent="0.15">
      <c r="B7" s="40">
        <v>60.01</v>
      </c>
      <c r="C7" s="40">
        <v>80</v>
      </c>
      <c r="D7" s="40">
        <v>11</v>
      </c>
      <c r="F7" s="40">
        <v>60.01</v>
      </c>
      <c r="G7" s="40">
        <v>80</v>
      </c>
      <c r="H7" s="40">
        <v>9</v>
      </c>
      <c r="J7" s="40">
        <v>60.01</v>
      </c>
      <c r="K7" s="40">
        <v>80</v>
      </c>
      <c r="L7" s="40">
        <v>20</v>
      </c>
    </row>
    <row r="8" spans="2:12" ht="15.75" customHeight="1" x14ac:dyDescent="0.15">
      <c r="B8" s="40">
        <v>80.010000000000005</v>
      </c>
      <c r="C8" s="40">
        <v>100</v>
      </c>
      <c r="D8" s="40">
        <v>13</v>
      </c>
      <c r="F8" s="40">
        <v>80.010000000000005</v>
      </c>
      <c r="G8" s="40">
        <v>100</v>
      </c>
      <c r="H8" s="40">
        <v>11</v>
      </c>
      <c r="J8" s="40">
        <v>80.010000000000005</v>
      </c>
      <c r="K8" s="40">
        <v>100</v>
      </c>
      <c r="L8" s="40">
        <v>24</v>
      </c>
    </row>
    <row r="9" spans="2:12" ht="15.75" customHeight="1" x14ac:dyDescent="0.15">
      <c r="B9" s="40">
        <v>100.01</v>
      </c>
      <c r="C9" s="40">
        <v>120</v>
      </c>
      <c r="D9" s="40">
        <v>16</v>
      </c>
      <c r="F9" s="40">
        <v>100.01</v>
      </c>
      <c r="G9" s="40">
        <v>120</v>
      </c>
      <c r="H9" s="40">
        <v>14</v>
      </c>
      <c r="J9" s="40">
        <v>100.01</v>
      </c>
      <c r="K9" s="40">
        <v>120</v>
      </c>
      <c r="L9" s="40">
        <v>30</v>
      </c>
    </row>
    <row r="10" spans="2:12" ht="15.75" customHeight="1" x14ac:dyDescent="0.15">
      <c r="B10" s="40">
        <v>120.01</v>
      </c>
      <c r="C10" s="40">
        <v>140</v>
      </c>
      <c r="D10" s="40">
        <v>19</v>
      </c>
      <c r="F10" s="40">
        <v>120.01</v>
      </c>
      <c r="G10" s="40">
        <v>140</v>
      </c>
      <c r="H10" s="40">
        <v>16</v>
      </c>
      <c r="J10" s="40">
        <v>120.01</v>
      </c>
      <c r="K10" s="40">
        <v>140</v>
      </c>
      <c r="L10" s="40">
        <v>35</v>
      </c>
    </row>
    <row r="11" spans="2:12" ht="15.75" customHeight="1" x14ac:dyDescent="0.15">
      <c r="B11" s="40">
        <v>140.01</v>
      </c>
      <c r="C11" s="40">
        <v>160</v>
      </c>
      <c r="D11" s="40">
        <v>21</v>
      </c>
      <c r="F11" s="40">
        <v>140.01</v>
      </c>
      <c r="G11" s="40">
        <v>160</v>
      </c>
      <c r="H11" s="40">
        <v>18</v>
      </c>
      <c r="J11" s="40">
        <v>140.01</v>
      </c>
      <c r="K11" s="40">
        <v>160</v>
      </c>
      <c r="L11" s="40">
        <v>39</v>
      </c>
    </row>
    <row r="12" spans="2:12" ht="15.75" customHeight="1" x14ac:dyDescent="0.15">
      <c r="B12" s="40">
        <v>160.01</v>
      </c>
      <c r="C12" s="40">
        <v>180</v>
      </c>
      <c r="D12" s="40">
        <v>24</v>
      </c>
      <c r="F12" s="40">
        <v>160.01</v>
      </c>
      <c r="G12" s="40">
        <v>180</v>
      </c>
      <c r="H12" s="40">
        <v>20</v>
      </c>
      <c r="J12" s="40">
        <v>160.01</v>
      </c>
      <c r="K12" s="40">
        <v>180</v>
      </c>
      <c r="L12" s="40">
        <v>44</v>
      </c>
    </row>
    <row r="13" spans="2:12" ht="15.75" customHeight="1" x14ac:dyDescent="0.15">
      <c r="B13" s="40">
        <v>180.01</v>
      </c>
      <c r="C13" s="40">
        <v>200</v>
      </c>
      <c r="D13" s="40">
        <v>26</v>
      </c>
      <c r="F13" s="40">
        <v>180.01</v>
      </c>
      <c r="G13" s="40">
        <v>200</v>
      </c>
      <c r="H13" s="40">
        <v>22</v>
      </c>
      <c r="J13" s="40">
        <v>180.01</v>
      </c>
      <c r="K13" s="40">
        <v>200</v>
      </c>
      <c r="L13" s="40">
        <v>48</v>
      </c>
    </row>
    <row r="14" spans="2:12" ht="15.75" customHeight="1" x14ac:dyDescent="0.15">
      <c r="B14" s="40">
        <v>200.01</v>
      </c>
      <c r="C14" s="40">
        <v>220</v>
      </c>
      <c r="D14" s="40">
        <v>29</v>
      </c>
      <c r="F14" s="40">
        <v>200.01</v>
      </c>
      <c r="G14" s="40">
        <v>220</v>
      </c>
      <c r="H14" s="40">
        <v>25</v>
      </c>
      <c r="J14" s="40">
        <v>200.01</v>
      </c>
      <c r="K14" s="40">
        <v>220</v>
      </c>
      <c r="L14" s="40">
        <v>54</v>
      </c>
    </row>
    <row r="15" spans="2:12" ht="15.75" customHeight="1" x14ac:dyDescent="0.15">
      <c r="B15" s="40">
        <v>220.01</v>
      </c>
      <c r="C15" s="40">
        <v>240</v>
      </c>
      <c r="D15" s="40">
        <v>32</v>
      </c>
      <c r="F15" s="40">
        <v>220.01</v>
      </c>
      <c r="G15" s="40">
        <v>240</v>
      </c>
      <c r="H15" s="40">
        <v>27</v>
      </c>
      <c r="J15" s="40">
        <v>220.01</v>
      </c>
      <c r="K15" s="40">
        <v>240</v>
      </c>
      <c r="L15" s="40">
        <v>59</v>
      </c>
    </row>
    <row r="16" spans="2:12" ht="15.75" customHeight="1" x14ac:dyDescent="0.15">
      <c r="B16" s="40">
        <v>240.01</v>
      </c>
      <c r="C16" s="40">
        <v>260</v>
      </c>
      <c r="D16" s="40">
        <v>34</v>
      </c>
      <c r="F16" s="40">
        <v>240.01</v>
      </c>
      <c r="G16" s="40">
        <v>260</v>
      </c>
      <c r="H16" s="40">
        <v>29</v>
      </c>
      <c r="J16" s="40">
        <v>240.01</v>
      </c>
      <c r="K16" s="40">
        <v>260</v>
      </c>
      <c r="L16" s="40">
        <v>63</v>
      </c>
    </row>
    <row r="17" spans="2:12" ht="15.75" customHeight="1" x14ac:dyDescent="0.15">
      <c r="B17" s="40">
        <v>260.01</v>
      </c>
      <c r="C17" s="40">
        <v>280</v>
      </c>
      <c r="D17" s="40">
        <v>37</v>
      </c>
      <c r="F17" s="40">
        <v>260.01</v>
      </c>
      <c r="G17" s="40">
        <v>280</v>
      </c>
      <c r="H17" s="40">
        <v>31</v>
      </c>
      <c r="J17" s="40">
        <v>260.01</v>
      </c>
      <c r="K17" s="40">
        <v>280</v>
      </c>
      <c r="L17" s="40">
        <v>68</v>
      </c>
    </row>
    <row r="18" spans="2:12" ht="15.75" customHeight="1" x14ac:dyDescent="0.15">
      <c r="B18" s="40">
        <v>280.01</v>
      </c>
      <c r="C18" s="40">
        <v>300</v>
      </c>
      <c r="D18" s="40">
        <v>39</v>
      </c>
      <c r="F18" s="40">
        <v>280.01</v>
      </c>
      <c r="G18" s="40">
        <v>300</v>
      </c>
      <c r="H18" s="40">
        <v>33</v>
      </c>
      <c r="J18" s="40">
        <v>280.01</v>
      </c>
      <c r="K18" s="40">
        <v>300</v>
      </c>
      <c r="L18" s="40">
        <v>72</v>
      </c>
    </row>
    <row r="19" spans="2:12" ht="15.75" customHeight="1" x14ac:dyDescent="0.15">
      <c r="B19" s="40">
        <v>300.01</v>
      </c>
      <c r="C19" s="40">
        <v>320</v>
      </c>
      <c r="D19" s="40">
        <v>42</v>
      </c>
      <c r="F19" s="40">
        <v>300.01</v>
      </c>
      <c r="G19" s="40">
        <v>320</v>
      </c>
      <c r="H19" s="40">
        <v>36</v>
      </c>
      <c r="J19" s="40">
        <v>300.01</v>
      </c>
      <c r="K19" s="40">
        <v>320</v>
      </c>
      <c r="L19" s="40">
        <v>78</v>
      </c>
    </row>
    <row r="20" spans="2:12" ht="15.75" customHeight="1" x14ac:dyDescent="0.15">
      <c r="B20" s="40">
        <v>320.01</v>
      </c>
      <c r="C20" s="40">
        <v>340</v>
      </c>
      <c r="D20" s="40">
        <v>45</v>
      </c>
      <c r="F20" s="40">
        <v>320.01</v>
      </c>
      <c r="G20" s="40">
        <v>340</v>
      </c>
      <c r="H20" s="40">
        <v>38</v>
      </c>
      <c r="J20" s="40">
        <v>320.01</v>
      </c>
      <c r="K20" s="40">
        <v>340</v>
      </c>
      <c r="L20" s="40">
        <v>83</v>
      </c>
    </row>
    <row r="21" spans="2:12" ht="15.75" customHeight="1" x14ac:dyDescent="0.15">
      <c r="B21" s="40">
        <v>340.01</v>
      </c>
      <c r="C21" s="40">
        <v>360</v>
      </c>
      <c r="D21" s="40">
        <v>47</v>
      </c>
      <c r="F21" s="40">
        <v>340.01</v>
      </c>
      <c r="G21" s="40">
        <v>360</v>
      </c>
      <c r="H21" s="40">
        <v>40</v>
      </c>
      <c r="J21" s="40">
        <v>340.01</v>
      </c>
      <c r="K21" s="40">
        <v>360</v>
      </c>
      <c r="L21" s="40">
        <v>87</v>
      </c>
    </row>
    <row r="22" spans="2:12" ht="15.75" customHeight="1" x14ac:dyDescent="0.15">
      <c r="B22" s="40">
        <v>360.01</v>
      </c>
      <c r="C22" s="40">
        <v>380</v>
      </c>
      <c r="D22" s="40">
        <v>50</v>
      </c>
      <c r="F22" s="40">
        <v>360.01</v>
      </c>
      <c r="G22" s="40">
        <v>380</v>
      </c>
      <c r="H22" s="40">
        <v>42</v>
      </c>
      <c r="J22" s="40">
        <v>360.01</v>
      </c>
      <c r="K22" s="40">
        <v>380</v>
      </c>
      <c r="L22" s="40">
        <v>92</v>
      </c>
    </row>
    <row r="23" spans="2:12" ht="15.75" customHeight="1" x14ac:dyDescent="0.15">
      <c r="B23" s="40">
        <v>380.01</v>
      </c>
      <c r="C23" s="40">
        <v>400</v>
      </c>
      <c r="D23" s="40">
        <v>52</v>
      </c>
      <c r="F23" s="40">
        <v>380.01</v>
      </c>
      <c r="G23" s="40">
        <v>400</v>
      </c>
      <c r="H23" s="40">
        <v>44</v>
      </c>
      <c r="J23" s="40">
        <v>380.01</v>
      </c>
      <c r="K23" s="40">
        <v>400</v>
      </c>
      <c r="L23" s="40">
        <v>96</v>
      </c>
    </row>
    <row r="24" spans="2:12" ht="15.75" customHeight="1" x14ac:dyDescent="0.15">
      <c r="B24" s="40">
        <v>400.01</v>
      </c>
      <c r="C24" s="40">
        <v>420</v>
      </c>
      <c r="D24" s="40">
        <v>55</v>
      </c>
      <c r="F24" s="40">
        <v>400.01</v>
      </c>
      <c r="G24" s="40">
        <v>420</v>
      </c>
      <c r="H24" s="40">
        <v>47</v>
      </c>
      <c r="J24" s="40">
        <v>400.01</v>
      </c>
      <c r="K24" s="40">
        <v>420</v>
      </c>
      <c r="L24" s="40">
        <v>102</v>
      </c>
    </row>
    <row r="25" spans="2:12" ht="15.75" customHeight="1" x14ac:dyDescent="0.15">
      <c r="B25" s="40">
        <v>420.01</v>
      </c>
      <c r="C25" s="40">
        <v>440</v>
      </c>
      <c r="D25" s="40">
        <v>58</v>
      </c>
      <c r="F25" s="40">
        <v>420.01</v>
      </c>
      <c r="G25" s="40">
        <v>440</v>
      </c>
      <c r="H25" s="40">
        <v>49</v>
      </c>
      <c r="J25" s="40">
        <v>420.01</v>
      </c>
      <c r="K25" s="40">
        <v>440</v>
      </c>
      <c r="L25" s="40">
        <v>107</v>
      </c>
    </row>
    <row r="26" spans="2:12" ht="15.75" customHeight="1" x14ac:dyDescent="0.15">
      <c r="B26" s="40">
        <v>440.01</v>
      </c>
      <c r="C26" s="40">
        <v>460</v>
      </c>
      <c r="D26" s="40">
        <v>60</v>
      </c>
      <c r="F26" s="40">
        <v>440.01</v>
      </c>
      <c r="G26" s="40">
        <v>460</v>
      </c>
      <c r="H26" s="40">
        <v>51</v>
      </c>
      <c r="J26" s="40">
        <v>440.01</v>
      </c>
      <c r="K26" s="40">
        <v>460</v>
      </c>
      <c r="L26" s="40">
        <v>111</v>
      </c>
    </row>
    <row r="27" spans="2:12" ht="15.75" customHeight="1" x14ac:dyDescent="0.15">
      <c r="B27" s="40">
        <v>460.01</v>
      </c>
      <c r="C27" s="40">
        <v>480</v>
      </c>
      <c r="D27" s="40">
        <v>63</v>
      </c>
      <c r="F27" s="40">
        <v>460.01</v>
      </c>
      <c r="G27" s="40">
        <v>480</v>
      </c>
      <c r="H27" s="40">
        <v>53</v>
      </c>
      <c r="J27" s="40">
        <v>460.01</v>
      </c>
      <c r="K27" s="40">
        <v>480</v>
      </c>
      <c r="L27" s="40">
        <v>116</v>
      </c>
    </row>
    <row r="28" spans="2:12" ht="15.75" customHeight="1" x14ac:dyDescent="0.15">
      <c r="B28" s="40">
        <v>480.01</v>
      </c>
      <c r="C28" s="40">
        <v>500</v>
      </c>
      <c r="D28" s="40">
        <v>65</v>
      </c>
      <c r="F28" s="40">
        <v>480.01</v>
      </c>
      <c r="G28" s="40">
        <v>500</v>
      </c>
      <c r="H28" s="40">
        <v>55</v>
      </c>
      <c r="J28" s="40">
        <v>480.01</v>
      </c>
      <c r="K28" s="40">
        <v>500</v>
      </c>
      <c r="L28" s="40">
        <v>120</v>
      </c>
    </row>
    <row r="29" spans="2:12" ht="15.75" customHeight="1" x14ac:dyDescent="0.15">
      <c r="B29" s="40">
        <v>500.01</v>
      </c>
      <c r="C29" s="40">
        <v>520</v>
      </c>
      <c r="D29" s="40">
        <v>68</v>
      </c>
      <c r="F29" s="40">
        <v>500.01</v>
      </c>
      <c r="G29" s="40">
        <v>520</v>
      </c>
      <c r="H29" s="40">
        <v>58</v>
      </c>
      <c r="J29" s="40">
        <v>500.01</v>
      </c>
      <c r="K29" s="40">
        <v>520</v>
      </c>
      <c r="L29" s="40">
        <v>126</v>
      </c>
    </row>
    <row r="30" spans="2:12" ht="15.75" customHeight="1" x14ac:dyDescent="0.15">
      <c r="B30" s="40">
        <v>520.01</v>
      </c>
      <c r="C30" s="40">
        <v>540</v>
      </c>
      <c r="D30" s="40">
        <v>71</v>
      </c>
      <c r="F30" s="40">
        <v>520.01</v>
      </c>
      <c r="G30" s="40">
        <v>540</v>
      </c>
      <c r="H30" s="40">
        <v>60</v>
      </c>
      <c r="J30" s="40">
        <v>520.01</v>
      </c>
      <c r="K30" s="40">
        <v>540</v>
      </c>
      <c r="L30" s="40">
        <v>131</v>
      </c>
    </row>
    <row r="31" spans="2:12" ht="15.75" customHeight="1" x14ac:dyDescent="0.15">
      <c r="B31" s="40">
        <v>540.01</v>
      </c>
      <c r="C31" s="40">
        <v>560</v>
      </c>
      <c r="D31" s="40">
        <v>73</v>
      </c>
      <c r="F31" s="40">
        <v>540.01</v>
      </c>
      <c r="G31" s="40">
        <v>560</v>
      </c>
      <c r="H31" s="40">
        <v>62</v>
      </c>
      <c r="J31" s="40">
        <v>540.01</v>
      </c>
      <c r="K31" s="40">
        <v>560</v>
      </c>
      <c r="L31" s="40">
        <v>135</v>
      </c>
    </row>
    <row r="32" spans="2:12" ht="15.75" customHeight="1" x14ac:dyDescent="0.15">
      <c r="B32" s="40">
        <v>560.01</v>
      </c>
      <c r="C32" s="40">
        <v>580</v>
      </c>
      <c r="D32" s="40">
        <v>76</v>
      </c>
      <c r="F32" s="40">
        <v>560.01</v>
      </c>
      <c r="G32" s="40">
        <v>580</v>
      </c>
      <c r="H32" s="40">
        <v>64</v>
      </c>
      <c r="J32" s="40">
        <v>560.01</v>
      </c>
      <c r="K32" s="40">
        <v>580</v>
      </c>
      <c r="L32" s="40">
        <v>140</v>
      </c>
    </row>
    <row r="33" spans="2:12" ht="15.75" customHeight="1" x14ac:dyDescent="0.15">
      <c r="B33" s="40">
        <v>580.01</v>
      </c>
      <c r="C33" s="40">
        <v>600</v>
      </c>
      <c r="D33" s="40">
        <v>78</v>
      </c>
      <c r="F33" s="40">
        <v>580.01</v>
      </c>
      <c r="G33" s="40">
        <v>600</v>
      </c>
      <c r="H33" s="40">
        <v>66</v>
      </c>
      <c r="J33" s="40">
        <v>580.01</v>
      </c>
      <c r="K33" s="40">
        <v>600</v>
      </c>
      <c r="L33" s="40">
        <v>144</v>
      </c>
    </row>
    <row r="34" spans="2:12" ht="15.75" customHeight="1" x14ac:dyDescent="0.15">
      <c r="B34" s="40">
        <v>600.01</v>
      </c>
      <c r="C34" s="40">
        <v>620</v>
      </c>
      <c r="D34" s="40">
        <v>81</v>
      </c>
      <c r="F34" s="40">
        <v>600.01</v>
      </c>
      <c r="G34" s="40">
        <v>620</v>
      </c>
      <c r="H34" s="40">
        <v>69</v>
      </c>
      <c r="J34" s="40">
        <v>600.01</v>
      </c>
      <c r="K34" s="40">
        <v>620</v>
      </c>
      <c r="L34" s="40">
        <v>150</v>
      </c>
    </row>
    <row r="35" spans="2:12" ht="15.75" customHeight="1" x14ac:dyDescent="0.15">
      <c r="B35" s="40">
        <v>620.01</v>
      </c>
      <c r="C35" s="40">
        <v>640</v>
      </c>
      <c r="D35" s="40">
        <v>84</v>
      </c>
      <c r="F35" s="40">
        <v>620.01</v>
      </c>
      <c r="G35" s="40">
        <v>640</v>
      </c>
      <c r="H35" s="40">
        <v>71</v>
      </c>
      <c r="J35" s="40">
        <v>620.01</v>
      </c>
      <c r="K35" s="40">
        <v>640</v>
      </c>
      <c r="L35" s="40">
        <v>155</v>
      </c>
    </row>
    <row r="36" spans="2:12" ht="15.75" customHeight="1" x14ac:dyDescent="0.15">
      <c r="B36" s="40">
        <v>640.01</v>
      </c>
      <c r="C36" s="40">
        <v>660</v>
      </c>
      <c r="D36" s="40">
        <v>86</v>
      </c>
      <c r="F36" s="40">
        <v>640.01</v>
      </c>
      <c r="G36" s="40">
        <v>660</v>
      </c>
      <c r="H36" s="40">
        <v>73</v>
      </c>
      <c r="J36" s="40">
        <v>640.01</v>
      </c>
      <c r="K36" s="40">
        <v>660</v>
      </c>
      <c r="L36" s="40">
        <v>159</v>
      </c>
    </row>
    <row r="37" spans="2:12" ht="15.75" customHeight="1" x14ac:dyDescent="0.15">
      <c r="B37" s="40">
        <v>660.01</v>
      </c>
      <c r="C37" s="40">
        <v>680</v>
      </c>
      <c r="D37" s="40">
        <v>89</v>
      </c>
      <c r="F37" s="40">
        <v>660.01</v>
      </c>
      <c r="G37" s="40">
        <v>680</v>
      </c>
      <c r="H37" s="40">
        <v>75</v>
      </c>
      <c r="J37" s="40">
        <v>660.01</v>
      </c>
      <c r="K37" s="40">
        <v>680</v>
      </c>
      <c r="L37" s="40">
        <v>164</v>
      </c>
    </row>
    <row r="38" spans="2:12" ht="15.75" customHeight="1" x14ac:dyDescent="0.15">
      <c r="B38" s="40">
        <v>680.01</v>
      </c>
      <c r="C38" s="40">
        <v>700</v>
      </c>
      <c r="D38" s="40">
        <v>91</v>
      </c>
      <c r="F38" s="40">
        <v>680.01</v>
      </c>
      <c r="G38" s="40">
        <v>700</v>
      </c>
      <c r="H38" s="40">
        <v>77</v>
      </c>
      <c r="J38" s="40">
        <v>680.01</v>
      </c>
      <c r="K38" s="40">
        <v>700</v>
      </c>
      <c r="L38" s="40">
        <v>168</v>
      </c>
    </row>
    <row r="39" spans="2:12" ht="15.75" customHeight="1" x14ac:dyDescent="0.15">
      <c r="B39" s="40">
        <v>700.01</v>
      </c>
      <c r="C39" s="40">
        <v>720</v>
      </c>
      <c r="D39" s="40">
        <v>94</v>
      </c>
      <c r="F39" s="40">
        <v>700.01</v>
      </c>
      <c r="G39" s="40">
        <v>720</v>
      </c>
      <c r="H39" s="40">
        <v>80</v>
      </c>
      <c r="J39" s="40">
        <v>700.01</v>
      </c>
      <c r="K39" s="40">
        <v>720</v>
      </c>
      <c r="L39" s="40">
        <v>174</v>
      </c>
    </row>
    <row r="40" spans="2:12" ht="15.75" customHeight="1" x14ac:dyDescent="0.15">
      <c r="B40" s="40">
        <v>720.01</v>
      </c>
      <c r="C40" s="40">
        <v>740</v>
      </c>
      <c r="D40" s="40">
        <v>97</v>
      </c>
      <c r="F40" s="40">
        <v>720.01</v>
      </c>
      <c r="G40" s="40">
        <v>740</v>
      </c>
      <c r="H40" s="40">
        <v>82</v>
      </c>
      <c r="J40" s="40">
        <v>720.01</v>
      </c>
      <c r="K40" s="40">
        <v>740</v>
      </c>
      <c r="L40" s="40">
        <v>179</v>
      </c>
    </row>
    <row r="41" spans="2:12" ht="15.75" customHeight="1" x14ac:dyDescent="0.15">
      <c r="B41" s="40">
        <v>740.01</v>
      </c>
      <c r="C41" s="40">
        <v>760</v>
      </c>
      <c r="D41" s="40">
        <v>99</v>
      </c>
      <c r="F41" s="40">
        <v>740.01</v>
      </c>
      <c r="G41" s="40">
        <v>760</v>
      </c>
      <c r="H41" s="40">
        <v>84</v>
      </c>
      <c r="J41" s="40">
        <v>740.01</v>
      </c>
      <c r="K41" s="40">
        <v>760</v>
      </c>
      <c r="L41" s="40">
        <v>183</v>
      </c>
    </row>
    <row r="42" spans="2:12" ht="15.75" customHeight="1" x14ac:dyDescent="0.15">
      <c r="B42" s="40">
        <v>760.01</v>
      </c>
      <c r="C42" s="40">
        <v>780</v>
      </c>
      <c r="D42" s="40">
        <v>102</v>
      </c>
      <c r="F42" s="40">
        <v>760.01</v>
      </c>
      <c r="G42" s="40">
        <v>780</v>
      </c>
      <c r="H42" s="40">
        <v>86</v>
      </c>
      <c r="J42" s="40">
        <v>760.01</v>
      </c>
      <c r="K42" s="40">
        <v>780</v>
      </c>
      <c r="L42" s="40">
        <v>188</v>
      </c>
    </row>
    <row r="43" spans="2:12" ht="15.75" customHeight="1" x14ac:dyDescent="0.15">
      <c r="B43" s="40">
        <v>780.01</v>
      </c>
      <c r="C43" s="40">
        <v>800</v>
      </c>
      <c r="D43" s="40">
        <v>104</v>
      </c>
      <c r="F43" s="40">
        <v>780.01</v>
      </c>
      <c r="G43" s="40">
        <v>800</v>
      </c>
      <c r="H43" s="40">
        <v>88</v>
      </c>
      <c r="J43" s="40">
        <v>780.01</v>
      </c>
      <c r="K43" s="40">
        <v>800</v>
      </c>
      <c r="L43" s="40">
        <v>192</v>
      </c>
    </row>
    <row r="44" spans="2:12" ht="15.75" customHeight="1" x14ac:dyDescent="0.15">
      <c r="B44" s="40">
        <v>800.01</v>
      </c>
      <c r="C44" s="40">
        <v>820</v>
      </c>
      <c r="D44" s="40">
        <v>107</v>
      </c>
      <c r="F44" s="40">
        <v>800.01</v>
      </c>
      <c r="G44" s="40">
        <v>820</v>
      </c>
      <c r="H44" s="40">
        <v>91</v>
      </c>
      <c r="J44" s="40">
        <v>800.01</v>
      </c>
      <c r="K44" s="40">
        <v>820</v>
      </c>
      <c r="L44" s="40">
        <v>198</v>
      </c>
    </row>
    <row r="45" spans="2:12" ht="15.75" customHeight="1" x14ac:dyDescent="0.15">
      <c r="B45" s="40">
        <v>820.01</v>
      </c>
      <c r="C45" s="40">
        <v>840</v>
      </c>
      <c r="D45" s="40">
        <v>110</v>
      </c>
      <c r="F45" s="40">
        <v>820.01</v>
      </c>
      <c r="G45" s="40">
        <v>840</v>
      </c>
      <c r="H45" s="40">
        <v>93</v>
      </c>
      <c r="J45" s="40">
        <v>820.01</v>
      </c>
      <c r="K45" s="40">
        <v>840</v>
      </c>
      <c r="L45" s="40">
        <v>203</v>
      </c>
    </row>
    <row r="46" spans="2:12" ht="15.75" customHeight="1" x14ac:dyDescent="0.15">
      <c r="B46" s="40">
        <v>840.01</v>
      </c>
      <c r="C46" s="40">
        <v>860</v>
      </c>
      <c r="D46" s="40">
        <v>112</v>
      </c>
      <c r="F46" s="40">
        <v>840.01</v>
      </c>
      <c r="G46" s="40">
        <v>860</v>
      </c>
      <c r="H46" s="40">
        <v>95</v>
      </c>
      <c r="J46" s="40">
        <v>840.01</v>
      </c>
      <c r="K46" s="40">
        <v>860</v>
      </c>
      <c r="L46" s="40">
        <v>207</v>
      </c>
    </row>
    <row r="47" spans="2:12" ht="15.75" customHeight="1" x14ac:dyDescent="0.15">
      <c r="B47" s="40">
        <v>860.01</v>
      </c>
      <c r="C47" s="40">
        <v>880</v>
      </c>
      <c r="D47" s="40">
        <v>115</v>
      </c>
      <c r="F47" s="40">
        <v>860.01</v>
      </c>
      <c r="G47" s="40">
        <v>880</v>
      </c>
      <c r="H47" s="40">
        <v>97</v>
      </c>
      <c r="J47" s="40">
        <v>860.01</v>
      </c>
      <c r="K47" s="40">
        <v>880</v>
      </c>
      <c r="L47" s="40">
        <v>212</v>
      </c>
    </row>
    <row r="48" spans="2:12" ht="15.75" customHeight="1" x14ac:dyDescent="0.15">
      <c r="B48" s="40">
        <v>880.01</v>
      </c>
      <c r="C48" s="40">
        <v>900</v>
      </c>
      <c r="D48" s="40">
        <v>117</v>
      </c>
      <c r="F48" s="40">
        <v>880.01</v>
      </c>
      <c r="G48" s="40">
        <v>900</v>
      </c>
      <c r="H48" s="40">
        <v>99</v>
      </c>
      <c r="J48" s="40">
        <v>880.01</v>
      </c>
      <c r="K48" s="40">
        <v>900</v>
      </c>
      <c r="L48" s="40">
        <v>216</v>
      </c>
    </row>
    <row r="49" spans="2:12" ht="15.75" customHeight="1" x14ac:dyDescent="0.15">
      <c r="B49" s="40">
        <v>900.01</v>
      </c>
      <c r="C49" s="40">
        <v>920</v>
      </c>
      <c r="D49" s="40">
        <v>120</v>
      </c>
      <c r="F49" s="40">
        <v>900.01</v>
      </c>
      <c r="G49" s="40">
        <v>920</v>
      </c>
      <c r="H49" s="40">
        <v>102</v>
      </c>
      <c r="J49" s="40">
        <v>900.01</v>
      </c>
      <c r="K49" s="40">
        <v>920</v>
      </c>
      <c r="L49" s="40">
        <v>222</v>
      </c>
    </row>
    <row r="50" spans="2:12" ht="15.75" customHeight="1" x14ac:dyDescent="0.15">
      <c r="B50" s="40">
        <v>920.01</v>
      </c>
      <c r="C50" s="40">
        <v>940</v>
      </c>
      <c r="D50" s="40">
        <v>123</v>
      </c>
      <c r="F50" s="40">
        <v>920.01</v>
      </c>
      <c r="G50" s="40">
        <v>940</v>
      </c>
      <c r="H50" s="40">
        <v>104</v>
      </c>
      <c r="J50" s="40">
        <v>920.01</v>
      </c>
      <c r="K50" s="40">
        <v>940</v>
      </c>
      <c r="L50" s="40">
        <v>227</v>
      </c>
    </row>
    <row r="51" spans="2:12" ht="15.75" customHeight="1" x14ac:dyDescent="0.15">
      <c r="B51" s="40">
        <v>940.01</v>
      </c>
      <c r="C51" s="40">
        <v>960</v>
      </c>
      <c r="D51" s="40">
        <v>125</v>
      </c>
      <c r="F51" s="40">
        <v>940.01</v>
      </c>
      <c r="G51" s="40">
        <v>960</v>
      </c>
      <c r="H51" s="40">
        <v>106</v>
      </c>
      <c r="J51" s="40">
        <v>940.01</v>
      </c>
      <c r="K51" s="40">
        <v>960</v>
      </c>
      <c r="L51" s="40">
        <v>231</v>
      </c>
    </row>
    <row r="52" spans="2:12" ht="15.75" customHeight="1" x14ac:dyDescent="0.15">
      <c r="B52" s="40">
        <v>960.01</v>
      </c>
      <c r="C52" s="40">
        <v>980</v>
      </c>
      <c r="D52" s="40">
        <v>128</v>
      </c>
      <c r="F52" s="40">
        <v>960.01</v>
      </c>
      <c r="G52" s="40">
        <v>980</v>
      </c>
      <c r="H52" s="40">
        <v>108</v>
      </c>
      <c r="J52" s="40">
        <v>960.01</v>
      </c>
      <c r="K52" s="40">
        <v>980</v>
      </c>
      <c r="L52" s="40">
        <v>236</v>
      </c>
    </row>
    <row r="53" spans="2:12" ht="15.75" customHeight="1" x14ac:dyDescent="0.15">
      <c r="B53" s="40">
        <v>980.01</v>
      </c>
      <c r="C53" s="40">
        <v>1000</v>
      </c>
      <c r="D53" s="40">
        <v>130</v>
      </c>
      <c r="F53" s="40">
        <v>980.01</v>
      </c>
      <c r="G53" s="40">
        <v>1000</v>
      </c>
      <c r="H53" s="40">
        <v>110</v>
      </c>
      <c r="J53" s="40">
        <v>980.01</v>
      </c>
      <c r="K53" s="40">
        <v>1000</v>
      </c>
      <c r="L53" s="40">
        <v>240</v>
      </c>
    </row>
    <row r="54" spans="2:12" ht="15.75" customHeight="1" x14ac:dyDescent="0.15">
      <c r="B54" s="40">
        <v>1000.01</v>
      </c>
      <c r="C54" s="40">
        <v>1020</v>
      </c>
      <c r="D54" s="40">
        <v>133</v>
      </c>
      <c r="F54" s="40">
        <v>1000.01</v>
      </c>
      <c r="G54" s="40">
        <v>1020</v>
      </c>
      <c r="H54" s="40">
        <v>113</v>
      </c>
      <c r="J54" s="40">
        <v>1000.01</v>
      </c>
      <c r="K54" s="40">
        <v>1020</v>
      </c>
      <c r="L54" s="40">
        <v>246</v>
      </c>
    </row>
    <row r="55" spans="2:12" ht="15.75" customHeight="1" x14ac:dyDescent="0.15">
      <c r="B55" s="40">
        <v>1020.01</v>
      </c>
      <c r="C55" s="40">
        <v>1040</v>
      </c>
      <c r="D55" s="40">
        <v>136</v>
      </c>
      <c r="F55" s="40">
        <v>1020.01</v>
      </c>
      <c r="G55" s="40">
        <v>1040</v>
      </c>
      <c r="H55" s="40">
        <v>115</v>
      </c>
      <c r="J55" s="40">
        <v>1020.01</v>
      </c>
      <c r="K55" s="40">
        <v>1040</v>
      </c>
      <c r="L55" s="40">
        <v>251</v>
      </c>
    </row>
    <row r="56" spans="2:12" ht="15.75" customHeight="1" x14ac:dyDescent="0.15">
      <c r="B56" s="40">
        <v>1040.01</v>
      </c>
      <c r="C56" s="40">
        <v>1060</v>
      </c>
      <c r="D56" s="40">
        <v>138</v>
      </c>
      <c r="F56" s="40">
        <v>1040.01</v>
      </c>
      <c r="G56" s="40">
        <v>1060</v>
      </c>
      <c r="H56" s="40">
        <v>117</v>
      </c>
      <c r="J56" s="40">
        <v>1040.01</v>
      </c>
      <c r="K56" s="40">
        <v>1060</v>
      </c>
      <c r="L56" s="40">
        <v>255</v>
      </c>
    </row>
    <row r="57" spans="2:12" ht="15.75" customHeight="1" x14ac:dyDescent="0.15">
      <c r="B57" s="40">
        <v>1060.01</v>
      </c>
      <c r="C57" s="40">
        <v>1080</v>
      </c>
      <c r="D57" s="40">
        <v>141</v>
      </c>
      <c r="F57" s="40">
        <v>1060.01</v>
      </c>
      <c r="G57" s="40">
        <v>1080</v>
      </c>
      <c r="H57" s="40">
        <v>119</v>
      </c>
      <c r="J57" s="40">
        <v>1060.01</v>
      </c>
      <c r="K57" s="40">
        <v>1080</v>
      </c>
      <c r="L57" s="40">
        <v>260</v>
      </c>
    </row>
    <row r="58" spans="2:12" ht="15.75" customHeight="1" x14ac:dyDescent="0.15">
      <c r="B58" s="40">
        <v>1080.01</v>
      </c>
      <c r="C58" s="40">
        <v>1100</v>
      </c>
      <c r="D58" s="40">
        <v>143</v>
      </c>
      <c r="F58" s="40">
        <v>1080.01</v>
      </c>
      <c r="G58" s="40">
        <v>1100</v>
      </c>
      <c r="H58" s="40">
        <v>121</v>
      </c>
      <c r="J58" s="40">
        <v>1080.01</v>
      </c>
      <c r="K58" s="40">
        <v>1100</v>
      </c>
      <c r="L58" s="40">
        <v>264</v>
      </c>
    </row>
    <row r="59" spans="2:12" ht="15.75" customHeight="1" x14ac:dyDescent="0.15">
      <c r="B59" s="40">
        <v>1100.01</v>
      </c>
      <c r="C59" s="40">
        <v>1120</v>
      </c>
      <c r="D59" s="40">
        <v>146</v>
      </c>
      <c r="F59" s="40">
        <v>1100.01</v>
      </c>
      <c r="G59" s="40">
        <v>1120</v>
      </c>
      <c r="H59" s="40">
        <v>124</v>
      </c>
      <c r="J59" s="40">
        <v>1100.01</v>
      </c>
      <c r="K59" s="40">
        <v>1120</v>
      </c>
      <c r="L59" s="40">
        <v>270</v>
      </c>
    </row>
    <row r="60" spans="2:12" ht="15.75" customHeight="1" x14ac:dyDescent="0.15">
      <c r="B60" s="40">
        <v>1120.01</v>
      </c>
      <c r="C60" s="40">
        <v>1140</v>
      </c>
      <c r="D60" s="40">
        <v>149</v>
      </c>
      <c r="F60" s="40">
        <v>1120.01</v>
      </c>
      <c r="G60" s="40">
        <v>1140</v>
      </c>
      <c r="H60" s="40">
        <v>126</v>
      </c>
      <c r="J60" s="40">
        <v>1120.01</v>
      </c>
      <c r="K60" s="40">
        <v>1140</v>
      </c>
      <c r="L60" s="40">
        <v>275</v>
      </c>
    </row>
    <row r="61" spans="2:12" ht="15.75" customHeight="1" x14ac:dyDescent="0.15">
      <c r="B61" s="40">
        <v>1140.01</v>
      </c>
      <c r="C61" s="40">
        <v>1160</v>
      </c>
      <c r="D61" s="40">
        <v>151</v>
      </c>
      <c r="F61" s="40">
        <v>1140.01</v>
      </c>
      <c r="G61" s="40">
        <v>1160</v>
      </c>
      <c r="H61" s="40">
        <v>128</v>
      </c>
      <c r="J61" s="40">
        <v>1140.01</v>
      </c>
      <c r="K61" s="40">
        <v>1160</v>
      </c>
      <c r="L61" s="40">
        <v>279</v>
      </c>
    </row>
    <row r="62" spans="2:12" ht="15.75" customHeight="1" x14ac:dyDescent="0.15">
      <c r="B62" s="40">
        <v>1160.01</v>
      </c>
      <c r="C62" s="40">
        <v>1180</v>
      </c>
      <c r="D62" s="40">
        <v>154</v>
      </c>
      <c r="F62" s="40">
        <v>1160.01</v>
      </c>
      <c r="G62" s="40">
        <v>1180</v>
      </c>
      <c r="H62" s="40">
        <v>130</v>
      </c>
      <c r="J62" s="40">
        <v>1160.01</v>
      </c>
      <c r="K62" s="40">
        <v>1180</v>
      </c>
      <c r="L62" s="40">
        <v>284</v>
      </c>
    </row>
    <row r="63" spans="2:12" ht="15.75" customHeight="1" x14ac:dyDescent="0.15">
      <c r="B63" s="40">
        <v>1180.01</v>
      </c>
      <c r="C63" s="40">
        <v>1200</v>
      </c>
      <c r="D63" s="40">
        <v>156</v>
      </c>
      <c r="F63" s="40">
        <v>1180.01</v>
      </c>
      <c r="G63" s="40">
        <v>1200</v>
      </c>
      <c r="H63" s="40">
        <v>132</v>
      </c>
      <c r="J63" s="40">
        <v>1180.01</v>
      </c>
      <c r="K63" s="40">
        <v>1200</v>
      </c>
      <c r="L63" s="40">
        <v>288</v>
      </c>
    </row>
    <row r="64" spans="2:12" ht="15.75" customHeight="1" x14ac:dyDescent="0.15">
      <c r="B64" s="40">
        <v>1200.01</v>
      </c>
      <c r="C64" s="40">
        <v>1220</v>
      </c>
      <c r="D64" s="40">
        <v>159</v>
      </c>
      <c r="F64" s="40">
        <v>1200.01</v>
      </c>
      <c r="G64" s="40">
        <v>1220</v>
      </c>
      <c r="H64" s="40">
        <v>135</v>
      </c>
      <c r="J64" s="40">
        <v>1200.01</v>
      </c>
      <c r="K64" s="40">
        <v>1220</v>
      </c>
      <c r="L64" s="40">
        <v>294</v>
      </c>
    </row>
    <row r="65" spans="2:12" ht="15.75" customHeight="1" x14ac:dyDescent="0.15">
      <c r="B65" s="40">
        <v>1220.01</v>
      </c>
      <c r="C65" s="40">
        <v>1240</v>
      </c>
      <c r="D65" s="40">
        <v>162</v>
      </c>
      <c r="F65" s="40">
        <v>1220.01</v>
      </c>
      <c r="G65" s="40">
        <v>1240</v>
      </c>
      <c r="H65" s="40">
        <v>137</v>
      </c>
      <c r="J65" s="40">
        <v>1220.01</v>
      </c>
      <c r="K65" s="40">
        <v>1240</v>
      </c>
      <c r="L65" s="40">
        <v>299</v>
      </c>
    </row>
    <row r="66" spans="2:12" ht="15.75" customHeight="1" x14ac:dyDescent="0.15">
      <c r="B66" s="40">
        <v>1240.01</v>
      </c>
      <c r="C66" s="40">
        <v>1260</v>
      </c>
      <c r="D66" s="40">
        <v>164</v>
      </c>
      <c r="F66" s="40">
        <v>1240.01</v>
      </c>
      <c r="G66" s="40">
        <v>1260</v>
      </c>
      <c r="H66" s="40">
        <v>139</v>
      </c>
      <c r="J66" s="40">
        <v>1240.01</v>
      </c>
      <c r="K66" s="40">
        <v>1260</v>
      </c>
      <c r="L66" s="40">
        <v>303</v>
      </c>
    </row>
    <row r="67" spans="2:12" ht="15.75" customHeight="1" x14ac:dyDescent="0.15">
      <c r="B67" s="40">
        <v>1260.01</v>
      </c>
      <c r="C67" s="40">
        <v>1280</v>
      </c>
      <c r="D67" s="40">
        <v>167</v>
      </c>
      <c r="F67" s="40">
        <v>1260.01</v>
      </c>
      <c r="G67" s="40">
        <v>1280</v>
      </c>
      <c r="H67" s="40">
        <v>141</v>
      </c>
      <c r="J67" s="40">
        <v>1260.01</v>
      </c>
      <c r="K67" s="40">
        <v>1280</v>
      </c>
      <c r="L67" s="40">
        <v>308</v>
      </c>
    </row>
    <row r="68" spans="2:12" ht="15.75" customHeight="1" x14ac:dyDescent="0.15">
      <c r="B68" s="40">
        <v>1280.01</v>
      </c>
      <c r="C68" s="40">
        <v>1300</v>
      </c>
      <c r="D68" s="40">
        <v>169</v>
      </c>
      <c r="F68" s="40">
        <v>1280.01</v>
      </c>
      <c r="G68" s="40">
        <v>1300</v>
      </c>
      <c r="H68" s="40">
        <v>143</v>
      </c>
      <c r="J68" s="40">
        <v>1280.01</v>
      </c>
      <c r="K68" s="40">
        <v>1300</v>
      </c>
      <c r="L68" s="40">
        <v>312</v>
      </c>
    </row>
    <row r="69" spans="2:12" ht="15.75" customHeight="1" x14ac:dyDescent="0.15">
      <c r="B69" s="40">
        <v>1300.01</v>
      </c>
      <c r="C69" s="40">
        <v>1320</v>
      </c>
      <c r="D69" s="40">
        <v>172</v>
      </c>
      <c r="F69" s="40">
        <v>1300.01</v>
      </c>
      <c r="G69" s="40">
        <v>1320</v>
      </c>
      <c r="H69" s="40">
        <v>146</v>
      </c>
      <c r="J69" s="40">
        <v>1300.01</v>
      </c>
      <c r="K69" s="40">
        <v>1320</v>
      </c>
      <c r="L69" s="40">
        <v>318</v>
      </c>
    </row>
    <row r="70" spans="2:12" ht="15.75" customHeight="1" x14ac:dyDescent="0.15">
      <c r="B70" s="40">
        <v>1320.01</v>
      </c>
      <c r="C70" s="40">
        <v>1340</v>
      </c>
      <c r="D70" s="40">
        <v>175</v>
      </c>
      <c r="F70" s="40">
        <v>1320.01</v>
      </c>
      <c r="G70" s="40">
        <v>1340</v>
      </c>
      <c r="H70" s="40">
        <v>148</v>
      </c>
      <c r="J70" s="40">
        <v>1320.01</v>
      </c>
      <c r="K70" s="40">
        <v>1340</v>
      </c>
      <c r="L70" s="40">
        <v>323</v>
      </c>
    </row>
    <row r="71" spans="2:12" ht="15.75" customHeight="1" x14ac:dyDescent="0.15">
      <c r="B71" s="40">
        <v>1340.01</v>
      </c>
      <c r="C71" s="40">
        <v>1360</v>
      </c>
      <c r="D71" s="40">
        <v>177</v>
      </c>
      <c r="F71" s="40">
        <v>1340.01</v>
      </c>
      <c r="G71" s="40">
        <v>1360</v>
      </c>
      <c r="H71" s="40">
        <v>150</v>
      </c>
      <c r="J71" s="40">
        <v>1340.01</v>
      </c>
      <c r="K71" s="40">
        <v>1360</v>
      </c>
      <c r="L71" s="40">
        <v>327</v>
      </c>
    </row>
    <row r="72" spans="2:12" ht="15.75" customHeight="1" x14ac:dyDescent="0.15">
      <c r="B72" s="40">
        <v>1360.01</v>
      </c>
      <c r="C72" s="40">
        <v>1380</v>
      </c>
      <c r="D72" s="40">
        <v>180</v>
      </c>
      <c r="F72" s="40">
        <v>1360.01</v>
      </c>
      <c r="G72" s="40">
        <v>1380</v>
      </c>
      <c r="H72" s="40">
        <v>152</v>
      </c>
      <c r="J72" s="40">
        <v>1360.01</v>
      </c>
      <c r="K72" s="40">
        <v>1380</v>
      </c>
      <c r="L72" s="40">
        <v>332</v>
      </c>
    </row>
    <row r="73" spans="2:12" ht="15.75" customHeight="1" x14ac:dyDescent="0.15">
      <c r="B73" s="40">
        <v>1380.01</v>
      </c>
      <c r="C73" s="40">
        <v>1400</v>
      </c>
      <c r="D73" s="40">
        <v>182</v>
      </c>
      <c r="F73" s="40">
        <v>1380.01</v>
      </c>
      <c r="G73" s="40">
        <v>1400</v>
      </c>
      <c r="H73" s="40">
        <v>154</v>
      </c>
      <c r="J73" s="40">
        <v>1380.01</v>
      </c>
      <c r="K73" s="40">
        <v>1400</v>
      </c>
      <c r="L73" s="40">
        <v>336</v>
      </c>
    </row>
    <row r="74" spans="2:12" ht="15.75" customHeight="1" x14ac:dyDescent="0.15">
      <c r="B74" s="40">
        <v>1400.01</v>
      </c>
      <c r="C74" s="40">
        <v>1420</v>
      </c>
      <c r="D74" s="40">
        <v>185</v>
      </c>
      <c r="F74" s="40">
        <v>1400.01</v>
      </c>
      <c r="G74" s="40">
        <v>1420</v>
      </c>
      <c r="H74" s="40">
        <v>157</v>
      </c>
      <c r="J74" s="40">
        <v>1400.01</v>
      </c>
      <c r="K74" s="40">
        <v>1420</v>
      </c>
      <c r="L74" s="40">
        <v>342</v>
      </c>
    </row>
    <row r="75" spans="2:12" ht="15.75" customHeight="1" x14ac:dyDescent="0.15">
      <c r="B75" s="40">
        <v>1420.01</v>
      </c>
      <c r="C75" s="40">
        <v>1440</v>
      </c>
      <c r="D75" s="40">
        <v>188</v>
      </c>
      <c r="F75" s="40">
        <v>1420.01</v>
      </c>
      <c r="G75" s="40">
        <v>1440</v>
      </c>
      <c r="H75" s="40">
        <v>159</v>
      </c>
      <c r="J75" s="40">
        <v>1420.01</v>
      </c>
      <c r="K75" s="40">
        <v>1440</v>
      </c>
      <c r="L75" s="40">
        <v>347</v>
      </c>
    </row>
    <row r="76" spans="2:12" ht="15.75" customHeight="1" x14ac:dyDescent="0.15">
      <c r="B76" s="40">
        <v>1440.01</v>
      </c>
      <c r="C76" s="40">
        <v>1460</v>
      </c>
      <c r="D76" s="40">
        <v>190</v>
      </c>
      <c r="F76" s="40">
        <v>1440.01</v>
      </c>
      <c r="G76" s="40">
        <v>1460</v>
      </c>
      <c r="H76" s="40">
        <v>161</v>
      </c>
      <c r="J76" s="40">
        <v>1440.01</v>
      </c>
      <c r="K76" s="40">
        <v>1460</v>
      </c>
      <c r="L76" s="40">
        <v>351</v>
      </c>
    </row>
    <row r="77" spans="2:12" ht="15.75" customHeight="1" x14ac:dyDescent="0.15">
      <c r="B77" s="40">
        <v>1460.01</v>
      </c>
      <c r="C77" s="40">
        <v>1480</v>
      </c>
      <c r="D77" s="40">
        <v>193</v>
      </c>
      <c r="F77" s="40">
        <v>1460.01</v>
      </c>
      <c r="G77" s="40">
        <v>1480</v>
      </c>
      <c r="H77" s="40">
        <v>163</v>
      </c>
      <c r="J77" s="40">
        <v>1460.01</v>
      </c>
      <c r="K77" s="40">
        <v>1480</v>
      </c>
      <c r="L77" s="40">
        <v>356</v>
      </c>
    </row>
    <row r="78" spans="2:12" ht="15.75" customHeight="1" x14ac:dyDescent="0.15">
      <c r="B78" s="40">
        <v>1480.01</v>
      </c>
      <c r="C78" s="40">
        <v>1500</v>
      </c>
      <c r="D78" s="40">
        <v>195</v>
      </c>
      <c r="F78" s="40">
        <v>1480.01</v>
      </c>
      <c r="G78" s="40">
        <v>1500</v>
      </c>
      <c r="H78" s="40">
        <v>165</v>
      </c>
      <c r="J78" s="40">
        <v>1480.01</v>
      </c>
      <c r="K78" s="40">
        <v>1500</v>
      </c>
      <c r="L78" s="40">
        <v>360</v>
      </c>
    </row>
    <row r="79" spans="2:12" ht="15.75" customHeight="1" x14ac:dyDescent="0.15">
      <c r="B79" s="40">
        <v>1500.01</v>
      </c>
      <c r="C79" s="40">
        <v>1520</v>
      </c>
      <c r="D79" s="40">
        <v>198</v>
      </c>
      <c r="F79" s="40">
        <v>1500.01</v>
      </c>
      <c r="G79" s="40">
        <v>1520</v>
      </c>
      <c r="H79" s="40">
        <v>168</v>
      </c>
      <c r="J79" s="40">
        <v>1500.01</v>
      </c>
      <c r="K79" s="40">
        <v>1520</v>
      </c>
      <c r="L79" s="40">
        <v>366</v>
      </c>
    </row>
    <row r="80" spans="2:12" ht="15.75" customHeight="1" x14ac:dyDescent="0.15">
      <c r="B80" s="40">
        <v>1520.01</v>
      </c>
      <c r="C80" s="40">
        <v>1540</v>
      </c>
      <c r="D80" s="40">
        <v>201</v>
      </c>
      <c r="F80" s="40">
        <v>1520.01</v>
      </c>
      <c r="G80" s="40">
        <v>1540</v>
      </c>
      <c r="H80" s="40">
        <v>170</v>
      </c>
      <c r="J80" s="40">
        <v>1520.01</v>
      </c>
      <c r="K80" s="40">
        <v>1540</v>
      </c>
      <c r="L80" s="40">
        <v>371</v>
      </c>
    </row>
    <row r="81" spans="2:12" ht="13" x14ac:dyDescent="0.15">
      <c r="B81" s="40">
        <v>1540.01</v>
      </c>
      <c r="C81" s="40">
        <v>1560</v>
      </c>
      <c r="D81" s="40">
        <v>203</v>
      </c>
      <c r="F81" s="40">
        <v>1540.01</v>
      </c>
      <c r="G81" s="40">
        <v>1560</v>
      </c>
      <c r="H81" s="40">
        <v>172</v>
      </c>
      <c r="J81" s="40">
        <v>1540.01</v>
      </c>
      <c r="K81" s="40">
        <v>1560</v>
      </c>
      <c r="L81" s="40">
        <v>375</v>
      </c>
    </row>
    <row r="82" spans="2:12" ht="13" x14ac:dyDescent="0.15">
      <c r="B82" s="40">
        <v>1560.01</v>
      </c>
      <c r="C82" s="40">
        <v>1580</v>
      </c>
      <c r="D82" s="40">
        <v>206</v>
      </c>
      <c r="F82" s="40">
        <v>1560.01</v>
      </c>
      <c r="G82" s="40">
        <v>1580</v>
      </c>
      <c r="H82" s="40">
        <v>174</v>
      </c>
      <c r="J82" s="40">
        <v>1560.01</v>
      </c>
      <c r="K82" s="40">
        <v>1580</v>
      </c>
      <c r="L82" s="40">
        <v>380</v>
      </c>
    </row>
    <row r="83" spans="2:12" ht="13" x14ac:dyDescent="0.15">
      <c r="B83" s="40">
        <v>1580.01</v>
      </c>
      <c r="C83" s="40">
        <v>1600</v>
      </c>
      <c r="D83" s="40">
        <v>208</v>
      </c>
      <c r="F83" s="40">
        <v>1580.01</v>
      </c>
      <c r="G83" s="40">
        <v>1600</v>
      </c>
      <c r="H83" s="40">
        <v>176</v>
      </c>
      <c r="J83" s="40">
        <v>1580.01</v>
      </c>
      <c r="K83" s="40">
        <v>1600</v>
      </c>
      <c r="L83" s="40">
        <v>384</v>
      </c>
    </row>
    <row r="84" spans="2:12" ht="13" x14ac:dyDescent="0.15">
      <c r="B84" s="40">
        <v>1600.01</v>
      </c>
      <c r="C84" s="40">
        <v>1620</v>
      </c>
      <c r="D84" s="40">
        <v>211</v>
      </c>
      <c r="F84" s="40">
        <v>1600.01</v>
      </c>
      <c r="G84" s="40">
        <v>1620</v>
      </c>
      <c r="H84" s="40">
        <v>179</v>
      </c>
      <c r="J84" s="40">
        <v>1600.01</v>
      </c>
      <c r="K84" s="40">
        <v>1620</v>
      </c>
      <c r="L84" s="40">
        <v>390</v>
      </c>
    </row>
    <row r="85" spans="2:12" ht="13" x14ac:dyDescent="0.15">
      <c r="B85" s="40">
        <v>1620.01</v>
      </c>
      <c r="C85" s="40">
        <v>1640</v>
      </c>
      <c r="D85" s="40">
        <v>214</v>
      </c>
      <c r="F85" s="40">
        <v>1620.01</v>
      </c>
      <c r="G85" s="40">
        <v>1640</v>
      </c>
      <c r="H85" s="40">
        <v>181</v>
      </c>
      <c r="J85" s="40">
        <v>1620.01</v>
      </c>
      <c r="K85" s="40">
        <v>1640</v>
      </c>
      <c r="L85" s="40">
        <v>395</v>
      </c>
    </row>
    <row r="86" spans="2:12" ht="13" x14ac:dyDescent="0.15">
      <c r="B86" s="40">
        <v>1640.01</v>
      </c>
      <c r="C86" s="40">
        <v>1660</v>
      </c>
      <c r="D86" s="40">
        <v>216</v>
      </c>
      <c r="F86" s="40">
        <v>1640.01</v>
      </c>
      <c r="G86" s="40">
        <v>1660</v>
      </c>
      <c r="H86" s="40">
        <v>183</v>
      </c>
      <c r="J86" s="40">
        <v>1640.01</v>
      </c>
      <c r="K86" s="40">
        <v>1660</v>
      </c>
      <c r="L86" s="40">
        <v>399</v>
      </c>
    </row>
    <row r="87" spans="2:12" ht="13" x14ac:dyDescent="0.15">
      <c r="B87" s="40">
        <v>1660.01</v>
      </c>
      <c r="C87" s="40">
        <v>1680</v>
      </c>
      <c r="D87" s="40">
        <v>219</v>
      </c>
      <c r="F87" s="40">
        <v>1660.01</v>
      </c>
      <c r="G87" s="40">
        <v>1680</v>
      </c>
      <c r="H87" s="40">
        <v>185</v>
      </c>
      <c r="J87" s="40">
        <v>1660.01</v>
      </c>
      <c r="K87" s="40">
        <v>1680</v>
      </c>
      <c r="L87" s="40">
        <v>404</v>
      </c>
    </row>
    <row r="88" spans="2:12" ht="13" x14ac:dyDescent="0.15">
      <c r="B88" s="40">
        <v>1680.01</v>
      </c>
      <c r="C88" s="40">
        <v>1700</v>
      </c>
      <c r="D88" s="40">
        <v>221</v>
      </c>
      <c r="F88" s="40">
        <v>1680.01</v>
      </c>
      <c r="G88" s="40">
        <v>1700</v>
      </c>
      <c r="H88" s="40">
        <v>187</v>
      </c>
      <c r="J88" s="40">
        <v>1680.01</v>
      </c>
      <c r="K88" s="40">
        <v>1700</v>
      </c>
      <c r="L88" s="40">
        <v>408</v>
      </c>
    </row>
    <row r="89" spans="2:12" ht="13" x14ac:dyDescent="0.15">
      <c r="B89" s="40">
        <v>1700.01</v>
      </c>
      <c r="C89" s="40">
        <v>1720</v>
      </c>
      <c r="D89" s="40">
        <v>224</v>
      </c>
      <c r="F89" s="40">
        <v>1700.01</v>
      </c>
      <c r="G89" s="40">
        <v>1720</v>
      </c>
      <c r="H89" s="40">
        <v>190</v>
      </c>
      <c r="J89" s="40">
        <v>1700.01</v>
      </c>
      <c r="K89" s="40">
        <v>1720</v>
      </c>
      <c r="L89" s="40">
        <v>414</v>
      </c>
    </row>
    <row r="90" spans="2:12" ht="13" x14ac:dyDescent="0.15">
      <c r="B90" s="40">
        <v>1720.01</v>
      </c>
      <c r="C90" s="40">
        <v>1740</v>
      </c>
      <c r="D90" s="40">
        <v>227</v>
      </c>
      <c r="F90" s="40">
        <v>1720.01</v>
      </c>
      <c r="G90" s="40">
        <v>1740</v>
      </c>
      <c r="H90" s="40">
        <v>192</v>
      </c>
      <c r="J90" s="40">
        <v>1720.01</v>
      </c>
      <c r="K90" s="40">
        <v>1740</v>
      </c>
      <c r="L90" s="40">
        <v>419</v>
      </c>
    </row>
    <row r="91" spans="2:12" ht="13" x14ac:dyDescent="0.15">
      <c r="B91" s="40">
        <v>1740.01</v>
      </c>
      <c r="C91" s="40">
        <v>1760</v>
      </c>
      <c r="D91" s="40">
        <v>229</v>
      </c>
      <c r="F91" s="40">
        <v>1740.01</v>
      </c>
      <c r="G91" s="40">
        <v>1760</v>
      </c>
      <c r="H91" s="40">
        <v>194</v>
      </c>
      <c r="J91" s="40">
        <v>1740.01</v>
      </c>
      <c r="K91" s="40">
        <v>1760</v>
      </c>
      <c r="L91" s="40">
        <v>423</v>
      </c>
    </row>
    <row r="92" spans="2:12" ht="13" x14ac:dyDescent="0.15">
      <c r="B92" s="40">
        <v>1760.01</v>
      </c>
      <c r="C92" s="40">
        <v>1780</v>
      </c>
      <c r="D92" s="40">
        <v>232</v>
      </c>
      <c r="F92" s="40">
        <v>1760.01</v>
      </c>
      <c r="G92" s="40">
        <v>1780</v>
      </c>
      <c r="H92" s="40">
        <v>196</v>
      </c>
      <c r="J92" s="40">
        <v>1760.01</v>
      </c>
      <c r="K92" s="40">
        <v>1780</v>
      </c>
      <c r="L92" s="40">
        <v>428</v>
      </c>
    </row>
    <row r="93" spans="2:12" ht="13" x14ac:dyDescent="0.15">
      <c r="B93" s="40">
        <v>1780.01</v>
      </c>
      <c r="C93" s="40">
        <v>1800</v>
      </c>
      <c r="D93" s="40">
        <v>234</v>
      </c>
      <c r="F93" s="40">
        <v>1780.01</v>
      </c>
      <c r="G93" s="40">
        <v>1800</v>
      </c>
      <c r="H93" s="40">
        <v>198</v>
      </c>
      <c r="J93" s="40">
        <v>1780.01</v>
      </c>
      <c r="K93" s="40">
        <v>1800</v>
      </c>
      <c r="L93" s="40">
        <v>432</v>
      </c>
    </row>
    <row r="94" spans="2:12" ht="13" x14ac:dyDescent="0.15">
      <c r="B94" s="40">
        <v>1800.01</v>
      </c>
      <c r="C94" s="40">
        <v>1820</v>
      </c>
      <c r="D94" s="40">
        <v>237</v>
      </c>
      <c r="F94" s="40">
        <v>1800.01</v>
      </c>
      <c r="G94" s="40">
        <v>1820</v>
      </c>
      <c r="H94" s="40">
        <v>201</v>
      </c>
      <c r="J94" s="40">
        <v>1800.01</v>
      </c>
      <c r="K94" s="40">
        <v>1820</v>
      </c>
      <c r="L94" s="40">
        <v>438</v>
      </c>
    </row>
    <row r="95" spans="2:12" ht="13" x14ac:dyDescent="0.15">
      <c r="B95" s="40">
        <v>1820.01</v>
      </c>
      <c r="C95" s="40">
        <v>1840</v>
      </c>
      <c r="D95" s="40">
        <v>240</v>
      </c>
      <c r="F95" s="40">
        <v>1820.01</v>
      </c>
      <c r="G95" s="40">
        <v>1840</v>
      </c>
      <c r="H95" s="40">
        <v>203</v>
      </c>
      <c r="J95" s="40">
        <v>1820.01</v>
      </c>
      <c r="K95" s="40">
        <v>1840</v>
      </c>
      <c r="L95" s="40">
        <v>443</v>
      </c>
    </row>
    <row r="96" spans="2:12" ht="13" x14ac:dyDescent="0.15">
      <c r="B96" s="40">
        <v>1840.01</v>
      </c>
      <c r="C96" s="40">
        <v>1860</v>
      </c>
      <c r="D96" s="40">
        <v>242</v>
      </c>
      <c r="F96" s="40">
        <v>1840.01</v>
      </c>
      <c r="G96" s="40">
        <v>1860</v>
      </c>
      <c r="H96" s="40">
        <v>205</v>
      </c>
      <c r="J96" s="40">
        <v>1840.01</v>
      </c>
      <c r="K96" s="40">
        <v>1860</v>
      </c>
      <c r="L96" s="40">
        <v>447</v>
      </c>
    </row>
    <row r="97" spans="2:12" ht="13" x14ac:dyDescent="0.15">
      <c r="B97" s="40">
        <v>1860.01</v>
      </c>
      <c r="C97" s="40">
        <v>1880</v>
      </c>
      <c r="D97" s="40">
        <v>245</v>
      </c>
      <c r="F97" s="40">
        <v>1860.01</v>
      </c>
      <c r="G97" s="40">
        <v>1880</v>
      </c>
      <c r="H97" s="40">
        <v>207</v>
      </c>
      <c r="J97" s="40">
        <v>1860.01</v>
      </c>
      <c r="K97" s="40">
        <v>1880</v>
      </c>
      <c r="L97" s="40">
        <v>452</v>
      </c>
    </row>
    <row r="98" spans="2:12" ht="13" x14ac:dyDescent="0.15">
      <c r="B98" s="40">
        <v>1880.01</v>
      </c>
      <c r="C98" s="40">
        <v>1900</v>
      </c>
      <c r="D98" s="40">
        <v>247</v>
      </c>
      <c r="F98" s="40">
        <v>1880.01</v>
      </c>
      <c r="G98" s="40">
        <v>1900</v>
      </c>
      <c r="H98" s="40">
        <v>209</v>
      </c>
      <c r="J98" s="40">
        <v>1880.01</v>
      </c>
      <c r="K98" s="40">
        <v>1900</v>
      </c>
      <c r="L98" s="40">
        <v>456</v>
      </c>
    </row>
    <row r="99" spans="2:12" ht="13" x14ac:dyDescent="0.15">
      <c r="B99" s="40">
        <v>1900.01</v>
      </c>
      <c r="C99" s="40">
        <v>1920</v>
      </c>
      <c r="D99" s="40">
        <v>250</v>
      </c>
      <c r="F99" s="40">
        <v>1900.01</v>
      </c>
      <c r="G99" s="40">
        <v>1920</v>
      </c>
      <c r="H99" s="40">
        <v>212</v>
      </c>
      <c r="J99" s="40">
        <v>1900.01</v>
      </c>
      <c r="K99" s="40">
        <v>1920</v>
      </c>
      <c r="L99" s="40">
        <v>462</v>
      </c>
    </row>
    <row r="100" spans="2:12" ht="13" x14ac:dyDescent="0.15">
      <c r="B100" s="40">
        <v>1920.01</v>
      </c>
      <c r="C100" s="40">
        <v>1940</v>
      </c>
      <c r="D100" s="40">
        <v>253</v>
      </c>
      <c r="F100" s="40">
        <v>1920.01</v>
      </c>
      <c r="G100" s="40">
        <v>1940</v>
      </c>
      <c r="H100" s="40">
        <v>214</v>
      </c>
      <c r="J100" s="40">
        <v>1920.01</v>
      </c>
      <c r="K100" s="40">
        <v>1940</v>
      </c>
      <c r="L100" s="40">
        <v>467</v>
      </c>
    </row>
    <row r="101" spans="2:12" ht="13" x14ac:dyDescent="0.15">
      <c r="B101" s="40">
        <v>1940.01</v>
      </c>
      <c r="C101" s="40">
        <v>1960</v>
      </c>
      <c r="D101" s="40">
        <v>255</v>
      </c>
      <c r="F101" s="40">
        <v>1940.01</v>
      </c>
      <c r="G101" s="40">
        <v>1960</v>
      </c>
      <c r="H101" s="40">
        <v>216</v>
      </c>
      <c r="J101" s="40">
        <v>1940.01</v>
      </c>
      <c r="K101" s="40">
        <v>1960</v>
      </c>
      <c r="L101" s="40">
        <v>471</v>
      </c>
    </row>
    <row r="102" spans="2:12" ht="13" x14ac:dyDescent="0.15">
      <c r="B102" s="40">
        <v>1960.01</v>
      </c>
      <c r="C102" s="40">
        <v>1980</v>
      </c>
      <c r="D102" s="40">
        <v>258</v>
      </c>
      <c r="F102" s="40">
        <v>1960.01</v>
      </c>
      <c r="G102" s="40">
        <v>1980</v>
      </c>
      <c r="H102" s="40">
        <v>218</v>
      </c>
      <c r="J102" s="40">
        <v>1960.01</v>
      </c>
      <c r="K102" s="40">
        <v>1980</v>
      </c>
      <c r="L102" s="40">
        <v>476</v>
      </c>
    </row>
    <row r="103" spans="2:12" ht="13" x14ac:dyDescent="0.15">
      <c r="B103" s="40">
        <v>1980.01</v>
      </c>
      <c r="C103" s="40">
        <v>2000</v>
      </c>
      <c r="D103" s="40">
        <v>260</v>
      </c>
      <c r="F103" s="40">
        <v>1980.01</v>
      </c>
      <c r="G103" s="40">
        <v>2000</v>
      </c>
      <c r="H103" s="40">
        <v>220</v>
      </c>
      <c r="J103" s="40">
        <v>1980.01</v>
      </c>
      <c r="K103" s="40">
        <v>2000</v>
      </c>
      <c r="L103" s="40">
        <v>480</v>
      </c>
    </row>
    <row r="104" spans="2:12" ht="13" x14ac:dyDescent="0.15">
      <c r="B104" s="40">
        <v>2000.01</v>
      </c>
      <c r="C104" s="40">
        <v>2020</v>
      </c>
      <c r="D104" s="40">
        <v>263</v>
      </c>
      <c r="F104" s="40">
        <v>2000.01</v>
      </c>
      <c r="G104" s="40">
        <v>2020</v>
      </c>
      <c r="H104" s="40">
        <v>223</v>
      </c>
      <c r="J104" s="40">
        <v>2000.01</v>
      </c>
      <c r="K104" s="40">
        <v>2020</v>
      </c>
      <c r="L104" s="40">
        <v>486</v>
      </c>
    </row>
    <row r="105" spans="2:12" ht="13" x14ac:dyDescent="0.15">
      <c r="B105" s="40">
        <v>2020.01</v>
      </c>
      <c r="C105" s="40">
        <v>2040</v>
      </c>
      <c r="D105" s="40">
        <v>266</v>
      </c>
      <c r="F105" s="40">
        <v>2020.01</v>
      </c>
      <c r="G105" s="40">
        <v>2040</v>
      </c>
      <c r="H105" s="40">
        <v>225</v>
      </c>
      <c r="J105" s="40">
        <v>2020.01</v>
      </c>
      <c r="K105" s="40">
        <v>2040</v>
      </c>
      <c r="L105" s="40">
        <v>491</v>
      </c>
    </row>
    <row r="106" spans="2:12" ht="13" x14ac:dyDescent="0.15">
      <c r="B106" s="40">
        <v>2040.01</v>
      </c>
      <c r="C106" s="40">
        <v>2060</v>
      </c>
      <c r="D106" s="40">
        <v>268</v>
      </c>
      <c r="F106" s="40">
        <v>2040.01</v>
      </c>
      <c r="G106" s="40">
        <v>2060</v>
      </c>
      <c r="H106" s="40">
        <v>227</v>
      </c>
      <c r="J106" s="40">
        <v>2040.01</v>
      </c>
      <c r="K106" s="40">
        <v>2060</v>
      </c>
      <c r="L106" s="40">
        <v>495</v>
      </c>
    </row>
    <row r="107" spans="2:12" ht="13" x14ac:dyDescent="0.15">
      <c r="B107" s="40">
        <v>2060.0100000000002</v>
      </c>
      <c r="C107" s="40">
        <v>2080</v>
      </c>
      <c r="D107" s="40">
        <v>271</v>
      </c>
      <c r="F107" s="40">
        <v>2060.0100000000002</v>
      </c>
      <c r="G107" s="40">
        <v>2080</v>
      </c>
      <c r="H107" s="40">
        <v>229</v>
      </c>
      <c r="J107" s="40">
        <v>2060.0100000000002</v>
      </c>
      <c r="K107" s="40">
        <v>2080</v>
      </c>
      <c r="L107" s="40">
        <v>500</v>
      </c>
    </row>
    <row r="108" spans="2:12" ht="13" x14ac:dyDescent="0.15">
      <c r="B108" s="40">
        <v>2080.0100000000002</v>
      </c>
      <c r="C108" s="40">
        <v>2100</v>
      </c>
      <c r="D108" s="40">
        <v>273</v>
      </c>
      <c r="F108" s="40">
        <v>2080.0100000000002</v>
      </c>
      <c r="G108" s="40">
        <v>2100</v>
      </c>
      <c r="H108" s="40">
        <v>231</v>
      </c>
      <c r="J108" s="40">
        <v>2080.0100000000002</v>
      </c>
      <c r="K108" s="40">
        <v>2100</v>
      </c>
      <c r="L108" s="40">
        <v>504</v>
      </c>
    </row>
    <row r="109" spans="2:12" ht="13" x14ac:dyDescent="0.15">
      <c r="B109" s="40">
        <v>2100.0100000000002</v>
      </c>
      <c r="C109" s="40">
        <v>2120</v>
      </c>
      <c r="D109" s="40">
        <v>276</v>
      </c>
      <c r="F109" s="40">
        <v>2100.0100000000002</v>
      </c>
      <c r="G109" s="40">
        <v>2120</v>
      </c>
      <c r="H109" s="40">
        <v>234</v>
      </c>
      <c r="J109" s="40">
        <v>2100.0100000000002</v>
      </c>
      <c r="K109" s="40">
        <v>2120</v>
      </c>
      <c r="L109" s="40">
        <v>510</v>
      </c>
    </row>
    <row r="110" spans="2:12" ht="13" x14ac:dyDescent="0.15">
      <c r="B110" s="40">
        <v>2120.0100000000002</v>
      </c>
      <c r="C110" s="40">
        <v>2140</v>
      </c>
      <c r="D110" s="40">
        <v>279</v>
      </c>
      <c r="F110" s="40">
        <v>2120.0100000000002</v>
      </c>
      <c r="G110" s="40">
        <v>2140</v>
      </c>
      <c r="H110" s="40">
        <v>236</v>
      </c>
      <c r="J110" s="40">
        <v>2120.0100000000002</v>
      </c>
      <c r="K110" s="40">
        <v>2140</v>
      </c>
      <c r="L110" s="40">
        <v>515</v>
      </c>
    </row>
    <row r="111" spans="2:12" ht="13" x14ac:dyDescent="0.15">
      <c r="B111" s="40">
        <v>2140.0100000000002</v>
      </c>
      <c r="C111" s="40">
        <v>2160</v>
      </c>
      <c r="D111" s="40">
        <v>281</v>
      </c>
      <c r="F111" s="40">
        <v>2140.0100000000002</v>
      </c>
      <c r="G111" s="40">
        <v>2160</v>
      </c>
      <c r="H111" s="40">
        <v>238</v>
      </c>
      <c r="J111" s="40">
        <v>2140.0100000000002</v>
      </c>
      <c r="K111" s="40">
        <v>2160</v>
      </c>
      <c r="L111" s="40">
        <v>519</v>
      </c>
    </row>
    <row r="112" spans="2:12" ht="13" x14ac:dyDescent="0.15">
      <c r="B112" s="40">
        <v>2160.0100000000002</v>
      </c>
      <c r="C112" s="40">
        <v>2180</v>
      </c>
      <c r="D112" s="40">
        <v>284</v>
      </c>
      <c r="F112" s="40">
        <v>2160.0100000000002</v>
      </c>
      <c r="G112" s="40">
        <v>2180</v>
      </c>
      <c r="H112" s="40">
        <v>240</v>
      </c>
      <c r="J112" s="40">
        <v>2160.0100000000002</v>
      </c>
      <c r="K112" s="40">
        <v>2180</v>
      </c>
      <c r="L112" s="40">
        <v>524</v>
      </c>
    </row>
    <row r="113" spans="2:12" ht="13" x14ac:dyDescent="0.15">
      <c r="B113" s="40">
        <v>2180.0100000000002</v>
      </c>
      <c r="C113" s="40">
        <v>2200</v>
      </c>
      <c r="D113" s="40">
        <v>286</v>
      </c>
      <c r="F113" s="40">
        <v>2180.0100000000002</v>
      </c>
      <c r="G113" s="40">
        <v>2200</v>
      </c>
      <c r="H113" s="40">
        <v>242</v>
      </c>
      <c r="J113" s="40">
        <v>2180.0100000000002</v>
      </c>
      <c r="K113" s="40">
        <v>2200</v>
      </c>
      <c r="L113" s="40">
        <v>528</v>
      </c>
    </row>
    <row r="114" spans="2:12" ht="13" x14ac:dyDescent="0.15">
      <c r="B114" s="40">
        <v>2200.0100000000002</v>
      </c>
      <c r="C114" s="40">
        <v>2220</v>
      </c>
      <c r="D114" s="40">
        <v>289</v>
      </c>
      <c r="F114" s="40">
        <v>2200.0100000000002</v>
      </c>
      <c r="G114" s="40">
        <v>2220</v>
      </c>
      <c r="H114" s="40">
        <v>245</v>
      </c>
      <c r="J114" s="40">
        <v>2200.0100000000002</v>
      </c>
      <c r="K114" s="40">
        <v>2220</v>
      </c>
      <c r="L114" s="40">
        <v>534</v>
      </c>
    </row>
    <row r="115" spans="2:12" ht="13" x14ac:dyDescent="0.15">
      <c r="B115" s="40">
        <v>2220.0100000000002</v>
      </c>
      <c r="C115" s="40">
        <v>2240</v>
      </c>
      <c r="D115" s="40">
        <v>292</v>
      </c>
      <c r="F115" s="40">
        <v>2220.0100000000002</v>
      </c>
      <c r="G115" s="40">
        <v>2240</v>
      </c>
      <c r="H115" s="40">
        <v>247</v>
      </c>
      <c r="J115" s="40">
        <v>2220.0100000000002</v>
      </c>
      <c r="K115" s="40">
        <v>2240</v>
      </c>
      <c r="L115" s="40">
        <v>539</v>
      </c>
    </row>
    <row r="116" spans="2:12" ht="13" x14ac:dyDescent="0.15">
      <c r="B116" s="40">
        <v>2240.0100000000002</v>
      </c>
      <c r="C116" s="40">
        <v>2260</v>
      </c>
      <c r="D116" s="40">
        <v>294</v>
      </c>
      <c r="F116" s="40">
        <v>2240.0100000000002</v>
      </c>
      <c r="G116" s="40">
        <v>2260</v>
      </c>
      <c r="H116" s="40">
        <v>249</v>
      </c>
      <c r="J116" s="40">
        <v>2240.0100000000002</v>
      </c>
      <c r="K116" s="40">
        <v>2260</v>
      </c>
      <c r="L116" s="40">
        <v>543</v>
      </c>
    </row>
    <row r="117" spans="2:12" ht="13" x14ac:dyDescent="0.15">
      <c r="B117" s="40">
        <v>2260.0100000000002</v>
      </c>
      <c r="C117" s="40">
        <v>2280</v>
      </c>
      <c r="D117" s="40">
        <v>297</v>
      </c>
      <c r="F117" s="40">
        <v>2260.0100000000002</v>
      </c>
      <c r="G117" s="40">
        <v>2280</v>
      </c>
      <c r="H117" s="40">
        <v>251</v>
      </c>
      <c r="J117" s="40">
        <v>2260.0100000000002</v>
      </c>
      <c r="K117" s="40">
        <v>2280</v>
      </c>
      <c r="L117" s="40">
        <v>548</v>
      </c>
    </row>
    <row r="118" spans="2:12" ht="13" x14ac:dyDescent="0.15">
      <c r="B118" s="40">
        <v>2280.0100000000002</v>
      </c>
      <c r="C118" s="40">
        <v>2300</v>
      </c>
      <c r="D118" s="40">
        <v>299</v>
      </c>
      <c r="F118" s="40">
        <v>2280.0100000000002</v>
      </c>
      <c r="G118" s="40">
        <v>2300</v>
      </c>
      <c r="H118" s="40">
        <v>253</v>
      </c>
      <c r="J118" s="40">
        <v>2280.0100000000002</v>
      </c>
      <c r="K118" s="40">
        <v>2300</v>
      </c>
      <c r="L118" s="40">
        <v>552</v>
      </c>
    </row>
    <row r="119" spans="2:12" ht="13" x14ac:dyDescent="0.15">
      <c r="B119" s="40">
        <v>2300.0100000000002</v>
      </c>
      <c r="C119" s="40">
        <v>2320</v>
      </c>
      <c r="D119" s="40">
        <v>302</v>
      </c>
      <c r="F119" s="40">
        <v>2300.0100000000002</v>
      </c>
      <c r="G119" s="40">
        <v>2320</v>
      </c>
      <c r="H119" s="40">
        <v>256</v>
      </c>
      <c r="J119" s="40">
        <v>2300.0100000000002</v>
      </c>
      <c r="K119" s="40">
        <v>2320</v>
      </c>
      <c r="L119" s="40">
        <v>558</v>
      </c>
    </row>
    <row r="120" spans="2:12" ht="13" x14ac:dyDescent="0.15">
      <c r="B120" s="40">
        <v>2320.0100000000002</v>
      </c>
      <c r="C120" s="40">
        <v>2340</v>
      </c>
      <c r="D120" s="40">
        <v>305</v>
      </c>
      <c r="F120" s="40">
        <v>2320.0100000000002</v>
      </c>
      <c r="G120" s="40">
        <v>2340</v>
      </c>
      <c r="H120" s="40">
        <v>258</v>
      </c>
      <c r="J120" s="40">
        <v>2320.0100000000002</v>
      </c>
      <c r="K120" s="40">
        <v>2340</v>
      </c>
      <c r="L120" s="40">
        <v>563</v>
      </c>
    </row>
    <row r="121" spans="2:12" ht="13" x14ac:dyDescent="0.15">
      <c r="B121" s="40">
        <v>2340.0100000000002</v>
      </c>
      <c r="C121" s="40">
        <v>2360</v>
      </c>
      <c r="D121" s="40">
        <v>307</v>
      </c>
      <c r="F121" s="40">
        <v>2340.0100000000002</v>
      </c>
      <c r="G121" s="40">
        <v>2360</v>
      </c>
      <c r="H121" s="40">
        <v>260</v>
      </c>
      <c r="J121" s="40">
        <v>2340.0100000000002</v>
      </c>
      <c r="K121" s="40">
        <v>2360</v>
      </c>
      <c r="L121" s="40">
        <v>567</v>
      </c>
    </row>
    <row r="122" spans="2:12" ht="13" x14ac:dyDescent="0.15">
      <c r="B122" s="40">
        <v>2360.0100000000002</v>
      </c>
      <c r="C122" s="40">
        <v>2380</v>
      </c>
      <c r="D122" s="40">
        <v>310</v>
      </c>
      <c r="F122" s="40">
        <v>2360.0100000000002</v>
      </c>
      <c r="G122" s="40">
        <v>2380</v>
      </c>
      <c r="H122" s="40">
        <v>262</v>
      </c>
      <c r="J122" s="40">
        <v>2360.0100000000002</v>
      </c>
      <c r="K122" s="40">
        <v>2380</v>
      </c>
      <c r="L122" s="40">
        <v>572</v>
      </c>
    </row>
    <row r="123" spans="2:12" ht="13" x14ac:dyDescent="0.15">
      <c r="B123" s="40">
        <v>2380.0100000000002</v>
      </c>
      <c r="C123" s="40">
        <v>2400</v>
      </c>
      <c r="D123" s="40">
        <v>312</v>
      </c>
      <c r="F123" s="40">
        <v>2380.0100000000002</v>
      </c>
      <c r="G123" s="40">
        <v>2400</v>
      </c>
      <c r="H123" s="40">
        <v>264</v>
      </c>
      <c r="J123" s="40">
        <v>2380.0100000000002</v>
      </c>
      <c r="K123" s="40">
        <v>2400</v>
      </c>
      <c r="L123" s="40">
        <v>576</v>
      </c>
    </row>
    <row r="124" spans="2:12" ht="13" x14ac:dyDescent="0.15">
      <c r="B124" s="40">
        <v>2400.0100000000002</v>
      </c>
      <c r="C124" s="40">
        <v>2420</v>
      </c>
      <c r="D124" s="40">
        <v>315</v>
      </c>
      <c r="F124" s="40">
        <v>2400.0100000000002</v>
      </c>
      <c r="G124" s="40">
        <v>2420</v>
      </c>
      <c r="H124" s="40">
        <v>267</v>
      </c>
      <c r="J124" s="40">
        <v>2400.0100000000002</v>
      </c>
      <c r="K124" s="40">
        <v>2420</v>
      </c>
      <c r="L124" s="40">
        <v>582</v>
      </c>
    </row>
    <row r="125" spans="2:12" ht="13" x14ac:dyDescent="0.15">
      <c r="B125" s="40">
        <v>2420.0100000000002</v>
      </c>
      <c r="C125" s="40">
        <v>2440</v>
      </c>
      <c r="D125" s="40">
        <v>318</v>
      </c>
      <c r="F125" s="40">
        <v>2420.0100000000002</v>
      </c>
      <c r="G125" s="40">
        <v>2440</v>
      </c>
      <c r="H125" s="40">
        <v>269</v>
      </c>
      <c r="J125" s="40">
        <v>2420.0100000000002</v>
      </c>
      <c r="K125" s="40">
        <v>2440</v>
      </c>
      <c r="L125" s="40">
        <v>587</v>
      </c>
    </row>
    <row r="126" spans="2:12" ht="13" x14ac:dyDescent="0.15">
      <c r="B126" s="40">
        <v>2440.0100000000002</v>
      </c>
      <c r="C126" s="40">
        <v>2460</v>
      </c>
      <c r="D126" s="40">
        <v>320</v>
      </c>
      <c r="F126" s="40">
        <v>2440.0100000000002</v>
      </c>
      <c r="G126" s="40">
        <v>2460</v>
      </c>
      <c r="H126" s="40">
        <v>271</v>
      </c>
      <c r="J126" s="40">
        <v>2440.0100000000002</v>
      </c>
      <c r="K126" s="40">
        <v>2460</v>
      </c>
      <c r="L126" s="40">
        <v>591</v>
      </c>
    </row>
    <row r="127" spans="2:12" ht="13" x14ac:dyDescent="0.15">
      <c r="B127" s="40">
        <v>2460.0100000000002</v>
      </c>
      <c r="C127" s="40">
        <v>2480</v>
      </c>
      <c r="D127" s="40">
        <v>323</v>
      </c>
      <c r="F127" s="40">
        <v>2460.0100000000002</v>
      </c>
      <c r="G127" s="40">
        <v>2480</v>
      </c>
      <c r="H127" s="40">
        <v>273</v>
      </c>
      <c r="J127" s="40">
        <v>2460.0100000000002</v>
      </c>
      <c r="K127" s="40">
        <v>2480</v>
      </c>
      <c r="L127" s="40">
        <v>596</v>
      </c>
    </row>
    <row r="128" spans="2:12" ht="13" x14ac:dyDescent="0.15">
      <c r="B128" s="40">
        <v>2480.0100000000002</v>
      </c>
      <c r="C128" s="40">
        <v>2500</v>
      </c>
      <c r="D128" s="40">
        <v>325</v>
      </c>
      <c r="F128" s="40">
        <v>2480.0100000000002</v>
      </c>
      <c r="G128" s="40">
        <v>2500</v>
      </c>
      <c r="H128" s="40">
        <v>275</v>
      </c>
      <c r="J128" s="40">
        <v>2480.0100000000002</v>
      </c>
      <c r="K128" s="40">
        <v>2500</v>
      </c>
      <c r="L128" s="40">
        <v>600</v>
      </c>
    </row>
    <row r="129" spans="2:12" ht="13" x14ac:dyDescent="0.15">
      <c r="B129" s="40">
        <v>2500.0100000000002</v>
      </c>
      <c r="C129" s="40">
        <v>2520</v>
      </c>
      <c r="D129" s="40">
        <v>328</v>
      </c>
      <c r="F129" s="40">
        <v>2500.0100000000002</v>
      </c>
      <c r="G129" s="40">
        <v>2520</v>
      </c>
      <c r="H129" s="40">
        <v>278</v>
      </c>
      <c r="J129" s="40">
        <v>2500.0100000000002</v>
      </c>
      <c r="K129" s="40">
        <v>2520</v>
      </c>
      <c r="L129" s="40">
        <v>606</v>
      </c>
    </row>
    <row r="130" spans="2:12" ht="13" x14ac:dyDescent="0.15">
      <c r="B130" s="40">
        <v>2520.0100000000002</v>
      </c>
      <c r="C130" s="40">
        <v>2540</v>
      </c>
      <c r="D130" s="40">
        <v>331</v>
      </c>
      <c r="F130" s="40">
        <v>2520.0100000000002</v>
      </c>
      <c r="G130" s="40">
        <v>2540</v>
      </c>
      <c r="H130" s="40">
        <v>280</v>
      </c>
      <c r="J130" s="40">
        <v>2520.0100000000002</v>
      </c>
      <c r="K130" s="40">
        <v>2540</v>
      </c>
      <c r="L130" s="40">
        <v>611</v>
      </c>
    </row>
    <row r="131" spans="2:12" ht="13" x14ac:dyDescent="0.15">
      <c r="B131" s="40">
        <v>2540.0100000000002</v>
      </c>
      <c r="C131" s="40">
        <v>2560</v>
      </c>
      <c r="D131" s="40">
        <v>333</v>
      </c>
      <c r="F131" s="40">
        <v>2540.0100000000002</v>
      </c>
      <c r="G131" s="40">
        <v>2560</v>
      </c>
      <c r="H131" s="40">
        <v>282</v>
      </c>
      <c r="J131" s="40">
        <v>2540.0100000000002</v>
      </c>
      <c r="K131" s="40">
        <v>2560</v>
      </c>
      <c r="L131" s="40">
        <v>615</v>
      </c>
    </row>
    <row r="132" spans="2:12" ht="13" x14ac:dyDescent="0.15">
      <c r="B132" s="40">
        <v>2560.0100000000002</v>
      </c>
      <c r="C132" s="40">
        <v>2580</v>
      </c>
      <c r="D132" s="40">
        <v>336</v>
      </c>
      <c r="F132" s="40">
        <v>2560.0100000000002</v>
      </c>
      <c r="G132" s="40">
        <v>2580</v>
      </c>
      <c r="H132" s="40">
        <v>284</v>
      </c>
      <c r="J132" s="40">
        <v>2560.0100000000002</v>
      </c>
      <c r="K132" s="40">
        <v>2580</v>
      </c>
      <c r="L132" s="40">
        <v>620</v>
      </c>
    </row>
    <row r="133" spans="2:12" ht="13" x14ac:dyDescent="0.15">
      <c r="B133" s="40">
        <v>2580.0100000000002</v>
      </c>
      <c r="C133" s="40">
        <v>2600</v>
      </c>
      <c r="D133" s="40">
        <v>338</v>
      </c>
      <c r="F133" s="40">
        <v>2580.0100000000002</v>
      </c>
      <c r="G133" s="40">
        <v>2600</v>
      </c>
      <c r="H133" s="40">
        <v>286</v>
      </c>
      <c r="J133" s="40">
        <v>2580.0100000000002</v>
      </c>
      <c r="K133" s="40">
        <v>2600</v>
      </c>
      <c r="L133" s="40">
        <v>624</v>
      </c>
    </row>
    <row r="134" spans="2:12" ht="13" x14ac:dyDescent="0.15">
      <c r="B134" s="40">
        <v>2600.0100000000002</v>
      </c>
      <c r="C134" s="40">
        <v>2620</v>
      </c>
      <c r="D134" s="40">
        <v>341</v>
      </c>
      <c r="F134" s="40">
        <v>2600.0100000000002</v>
      </c>
      <c r="G134" s="40">
        <v>2620</v>
      </c>
      <c r="H134" s="40">
        <v>289</v>
      </c>
      <c r="J134" s="40">
        <v>2600.0100000000002</v>
      </c>
      <c r="K134" s="40">
        <v>2620</v>
      </c>
      <c r="L134" s="40">
        <v>630</v>
      </c>
    </row>
    <row r="135" spans="2:12" ht="13" x14ac:dyDescent="0.15">
      <c r="B135" s="40">
        <v>2620.0100000000002</v>
      </c>
      <c r="C135" s="40">
        <v>2640</v>
      </c>
      <c r="D135" s="40">
        <v>344</v>
      </c>
      <c r="F135" s="40">
        <v>2620.0100000000002</v>
      </c>
      <c r="G135" s="40">
        <v>2640</v>
      </c>
      <c r="H135" s="40">
        <v>291</v>
      </c>
      <c r="J135" s="40">
        <v>2620.0100000000002</v>
      </c>
      <c r="K135" s="40">
        <v>2640</v>
      </c>
      <c r="L135" s="40">
        <v>635</v>
      </c>
    </row>
    <row r="136" spans="2:12" ht="13" x14ac:dyDescent="0.15">
      <c r="B136" s="40">
        <v>2640.01</v>
      </c>
      <c r="C136" s="40">
        <v>2660</v>
      </c>
      <c r="D136" s="40">
        <v>346</v>
      </c>
      <c r="F136" s="40">
        <v>2640.01</v>
      </c>
      <c r="G136" s="40">
        <v>2660</v>
      </c>
      <c r="H136" s="40">
        <v>293</v>
      </c>
      <c r="J136" s="40">
        <v>2640.01</v>
      </c>
      <c r="K136" s="40">
        <v>2660</v>
      </c>
      <c r="L136" s="40">
        <v>639</v>
      </c>
    </row>
    <row r="137" spans="2:12" ht="13" x14ac:dyDescent="0.15">
      <c r="B137" s="40">
        <v>2660.01</v>
      </c>
      <c r="C137" s="40">
        <v>2680</v>
      </c>
      <c r="D137" s="40">
        <v>349</v>
      </c>
      <c r="F137" s="40">
        <v>2660.01</v>
      </c>
      <c r="G137" s="40">
        <v>2680</v>
      </c>
      <c r="H137" s="40">
        <v>295</v>
      </c>
      <c r="J137" s="40">
        <v>2660.01</v>
      </c>
      <c r="K137" s="40">
        <v>2680</v>
      </c>
      <c r="L137" s="40">
        <v>644</v>
      </c>
    </row>
    <row r="138" spans="2:12" ht="13" x14ac:dyDescent="0.15">
      <c r="B138" s="40">
        <v>2680.01</v>
      </c>
      <c r="C138" s="40">
        <v>2700</v>
      </c>
      <c r="D138" s="40">
        <v>351</v>
      </c>
      <c r="F138" s="40">
        <v>2680.01</v>
      </c>
      <c r="G138" s="40">
        <v>2700</v>
      </c>
      <c r="H138" s="40">
        <v>297</v>
      </c>
      <c r="J138" s="40">
        <v>2680.01</v>
      </c>
      <c r="K138" s="40">
        <v>2700</v>
      </c>
      <c r="L138" s="40">
        <v>648</v>
      </c>
    </row>
    <row r="139" spans="2:12" ht="13" x14ac:dyDescent="0.15">
      <c r="B139" s="40">
        <v>2700.01</v>
      </c>
      <c r="C139" s="40">
        <v>2720</v>
      </c>
      <c r="D139" s="40">
        <v>354</v>
      </c>
      <c r="F139" s="40">
        <v>2700.01</v>
      </c>
      <c r="G139" s="40">
        <v>2720</v>
      </c>
      <c r="H139" s="40">
        <v>300</v>
      </c>
      <c r="J139" s="40">
        <v>2700.01</v>
      </c>
      <c r="K139" s="40">
        <v>2720</v>
      </c>
      <c r="L139" s="40">
        <v>654</v>
      </c>
    </row>
    <row r="140" spans="2:12" ht="13" x14ac:dyDescent="0.15">
      <c r="B140" s="40">
        <v>2720.01</v>
      </c>
      <c r="C140" s="40">
        <v>2740</v>
      </c>
      <c r="D140" s="40">
        <v>357</v>
      </c>
      <c r="F140" s="40">
        <v>2720.01</v>
      </c>
      <c r="G140" s="40">
        <v>2740</v>
      </c>
      <c r="H140" s="40">
        <v>302</v>
      </c>
      <c r="J140" s="40">
        <v>2720.01</v>
      </c>
      <c r="K140" s="40">
        <v>2740</v>
      </c>
      <c r="L140" s="40">
        <v>659</v>
      </c>
    </row>
    <row r="141" spans="2:12" ht="13" x14ac:dyDescent="0.15">
      <c r="B141" s="40">
        <v>2740.01</v>
      </c>
      <c r="C141" s="40">
        <v>2760</v>
      </c>
      <c r="D141" s="40">
        <v>359</v>
      </c>
      <c r="F141" s="40">
        <v>2740.01</v>
      </c>
      <c r="G141" s="40">
        <v>2760</v>
      </c>
      <c r="H141" s="40">
        <v>304</v>
      </c>
      <c r="J141" s="40">
        <v>2740.01</v>
      </c>
      <c r="K141" s="40">
        <v>2760</v>
      </c>
      <c r="L141" s="40">
        <v>663</v>
      </c>
    </row>
    <row r="142" spans="2:12" ht="13" x14ac:dyDescent="0.15">
      <c r="B142" s="40">
        <v>2760.01</v>
      </c>
      <c r="C142" s="40">
        <v>2780</v>
      </c>
      <c r="D142" s="40">
        <v>362</v>
      </c>
      <c r="F142" s="40">
        <v>2760.01</v>
      </c>
      <c r="G142" s="40">
        <v>2780</v>
      </c>
      <c r="H142" s="40">
        <v>306</v>
      </c>
      <c r="J142" s="40">
        <v>2760.01</v>
      </c>
      <c r="K142" s="40">
        <v>2780</v>
      </c>
      <c r="L142" s="40">
        <v>668</v>
      </c>
    </row>
    <row r="143" spans="2:12" ht="13" x14ac:dyDescent="0.15">
      <c r="B143" s="40">
        <v>2780.01</v>
      </c>
      <c r="C143" s="40">
        <v>2800</v>
      </c>
      <c r="D143" s="40">
        <v>364</v>
      </c>
      <c r="F143" s="40">
        <v>2780.01</v>
      </c>
      <c r="G143" s="40">
        <v>2800</v>
      </c>
      <c r="H143" s="40">
        <v>308</v>
      </c>
      <c r="J143" s="40">
        <v>2780.01</v>
      </c>
      <c r="K143" s="40">
        <v>2800</v>
      </c>
      <c r="L143" s="40">
        <v>672</v>
      </c>
    </row>
    <row r="144" spans="2:12" ht="13" x14ac:dyDescent="0.15">
      <c r="B144" s="40">
        <v>2800.01</v>
      </c>
      <c r="C144" s="40">
        <v>2820</v>
      </c>
      <c r="D144" s="40">
        <v>367</v>
      </c>
      <c r="F144" s="40">
        <v>2800.01</v>
      </c>
      <c r="G144" s="40">
        <v>2820</v>
      </c>
      <c r="H144" s="40">
        <v>311</v>
      </c>
      <c r="J144" s="40">
        <v>2800.01</v>
      </c>
      <c r="K144" s="40">
        <v>2820</v>
      </c>
      <c r="L144" s="40">
        <v>678</v>
      </c>
    </row>
    <row r="145" spans="2:12" ht="13" x14ac:dyDescent="0.15">
      <c r="B145" s="40">
        <v>2820.01</v>
      </c>
      <c r="C145" s="40">
        <v>2840</v>
      </c>
      <c r="D145" s="40">
        <v>370</v>
      </c>
      <c r="F145" s="40">
        <v>2820.01</v>
      </c>
      <c r="G145" s="40">
        <v>2840</v>
      </c>
      <c r="H145" s="40">
        <v>313</v>
      </c>
      <c r="J145" s="40">
        <v>2820.01</v>
      </c>
      <c r="K145" s="40">
        <v>2840</v>
      </c>
      <c r="L145" s="40">
        <v>683</v>
      </c>
    </row>
    <row r="146" spans="2:12" ht="13" x14ac:dyDescent="0.15">
      <c r="B146" s="40">
        <v>2840.01</v>
      </c>
      <c r="C146" s="40">
        <v>2860</v>
      </c>
      <c r="D146" s="40">
        <v>372</v>
      </c>
      <c r="F146" s="40">
        <v>2840.01</v>
      </c>
      <c r="G146" s="40">
        <v>2860</v>
      </c>
      <c r="H146" s="40">
        <v>315</v>
      </c>
      <c r="J146" s="40">
        <v>2840.01</v>
      </c>
      <c r="K146" s="40">
        <v>2860</v>
      </c>
      <c r="L146" s="40">
        <v>687</v>
      </c>
    </row>
    <row r="147" spans="2:12" ht="13" x14ac:dyDescent="0.15">
      <c r="B147" s="40">
        <v>2860.01</v>
      </c>
      <c r="C147" s="40">
        <v>2880</v>
      </c>
      <c r="D147" s="40">
        <v>375</v>
      </c>
      <c r="F147" s="40">
        <v>2860.01</v>
      </c>
      <c r="G147" s="40">
        <v>2880</v>
      </c>
      <c r="H147" s="40">
        <v>317</v>
      </c>
      <c r="J147" s="40">
        <v>2860.01</v>
      </c>
      <c r="K147" s="40">
        <v>2880</v>
      </c>
      <c r="L147" s="40">
        <v>692</v>
      </c>
    </row>
    <row r="148" spans="2:12" ht="13" x14ac:dyDescent="0.15">
      <c r="B148" s="40">
        <v>2880.01</v>
      </c>
      <c r="C148" s="40">
        <v>2900</v>
      </c>
      <c r="D148" s="40">
        <v>377</v>
      </c>
      <c r="F148" s="40">
        <v>2880.01</v>
      </c>
      <c r="G148" s="40">
        <v>2900</v>
      </c>
      <c r="H148" s="40">
        <v>319</v>
      </c>
      <c r="J148" s="40">
        <v>2880.01</v>
      </c>
      <c r="K148" s="40">
        <v>2900</v>
      </c>
      <c r="L148" s="40">
        <v>696</v>
      </c>
    </row>
    <row r="149" spans="2:12" ht="13" x14ac:dyDescent="0.15">
      <c r="B149" s="40">
        <v>2900.01</v>
      </c>
      <c r="C149" s="40">
        <v>2920</v>
      </c>
      <c r="D149" s="40">
        <v>380</v>
      </c>
      <c r="F149" s="40">
        <v>2900.01</v>
      </c>
      <c r="G149" s="40">
        <v>2920</v>
      </c>
      <c r="H149" s="40">
        <v>322</v>
      </c>
      <c r="J149" s="40">
        <v>2900.01</v>
      </c>
      <c r="K149" s="40">
        <v>2920</v>
      </c>
      <c r="L149" s="40">
        <v>702</v>
      </c>
    </row>
    <row r="150" spans="2:12" ht="13" x14ac:dyDescent="0.15">
      <c r="B150" s="40">
        <v>2920.01</v>
      </c>
      <c r="C150" s="40">
        <v>2940</v>
      </c>
      <c r="D150" s="40">
        <v>383</v>
      </c>
      <c r="F150" s="40">
        <v>2920.01</v>
      </c>
      <c r="G150" s="40">
        <v>2940</v>
      </c>
      <c r="H150" s="40">
        <v>324</v>
      </c>
      <c r="J150" s="40">
        <v>2920.01</v>
      </c>
      <c r="K150" s="40">
        <v>2940</v>
      </c>
      <c r="L150" s="40">
        <v>707</v>
      </c>
    </row>
    <row r="151" spans="2:12" ht="13" x14ac:dyDescent="0.15">
      <c r="B151" s="40">
        <v>2940.01</v>
      </c>
      <c r="C151" s="40">
        <v>2960</v>
      </c>
      <c r="D151" s="40">
        <v>385</v>
      </c>
      <c r="F151" s="40">
        <v>2940.01</v>
      </c>
      <c r="G151" s="40">
        <v>2960</v>
      </c>
      <c r="H151" s="40">
        <v>326</v>
      </c>
      <c r="J151" s="40">
        <v>2940.01</v>
      </c>
      <c r="K151" s="40">
        <v>2960</v>
      </c>
      <c r="L151" s="40">
        <v>711</v>
      </c>
    </row>
    <row r="152" spans="2:12" ht="13" x14ac:dyDescent="0.15">
      <c r="B152" s="40">
        <v>2960.01</v>
      </c>
      <c r="C152" s="40">
        <v>2980</v>
      </c>
      <c r="D152" s="40">
        <v>388</v>
      </c>
      <c r="F152" s="40">
        <v>2960.01</v>
      </c>
      <c r="G152" s="40">
        <v>2980</v>
      </c>
      <c r="H152" s="40">
        <v>328</v>
      </c>
      <c r="J152" s="40">
        <v>2960.01</v>
      </c>
      <c r="K152" s="40">
        <v>2980</v>
      </c>
      <c r="L152" s="40">
        <v>716</v>
      </c>
    </row>
    <row r="153" spans="2:12" ht="13" x14ac:dyDescent="0.15">
      <c r="B153" s="40">
        <v>2980.01</v>
      </c>
      <c r="C153" s="40">
        <v>3000</v>
      </c>
      <c r="D153" s="40">
        <v>330</v>
      </c>
      <c r="F153" s="40">
        <v>2980.01</v>
      </c>
      <c r="G153" s="40">
        <v>3000</v>
      </c>
      <c r="H153" s="40">
        <v>390</v>
      </c>
      <c r="J153" s="40">
        <v>2980.01</v>
      </c>
      <c r="K153" s="40">
        <v>3000</v>
      </c>
      <c r="L153" s="40">
        <v>720</v>
      </c>
    </row>
    <row r="154" spans="2:12" ht="13" x14ac:dyDescent="0.15">
      <c r="B154" s="40">
        <v>3000.01</v>
      </c>
      <c r="C154" s="40">
        <v>3020</v>
      </c>
      <c r="D154" s="40">
        <v>333</v>
      </c>
      <c r="F154" s="40">
        <v>3000.01</v>
      </c>
      <c r="G154" s="40">
        <v>3020</v>
      </c>
      <c r="H154" s="40">
        <v>393</v>
      </c>
      <c r="J154" s="40">
        <v>3000.01</v>
      </c>
      <c r="K154" s="40">
        <v>3020</v>
      </c>
      <c r="L154" s="40">
        <v>726</v>
      </c>
    </row>
    <row r="155" spans="2:12" ht="13" x14ac:dyDescent="0.15">
      <c r="B155" s="40">
        <v>3020.01</v>
      </c>
      <c r="C155" s="40">
        <v>3040</v>
      </c>
      <c r="D155" s="40">
        <v>335</v>
      </c>
      <c r="F155" s="40">
        <v>3020.01</v>
      </c>
      <c r="G155" s="40">
        <v>3040</v>
      </c>
      <c r="H155" s="40">
        <v>396</v>
      </c>
      <c r="J155" s="40">
        <v>3020.01</v>
      </c>
      <c r="K155" s="40">
        <v>3040</v>
      </c>
      <c r="L155" s="40">
        <v>731</v>
      </c>
    </row>
    <row r="156" spans="2:12" ht="13" x14ac:dyDescent="0.15">
      <c r="B156" s="40">
        <v>3040.01</v>
      </c>
      <c r="C156" s="40">
        <v>3060</v>
      </c>
      <c r="D156" s="40">
        <v>337</v>
      </c>
      <c r="F156" s="40">
        <v>3040.01</v>
      </c>
      <c r="G156" s="40">
        <v>3060</v>
      </c>
      <c r="H156" s="40">
        <v>398</v>
      </c>
      <c r="J156" s="40">
        <v>3040.01</v>
      </c>
      <c r="K156" s="40">
        <v>3060</v>
      </c>
      <c r="L156" s="40">
        <v>735</v>
      </c>
    </row>
    <row r="157" spans="2:12" ht="13" x14ac:dyDescent="0.15">
      <c r="B157" s="40">
        <v>3060.01</v>
      </c>
      <c r="C157" s="40">
        <v>3080</v>
      </c>
      <c r="D157" s="40">
        <v>339</v>
      </c>
      <c r="F157" s="40">
        <v>3060.01</v>
      </c>
      <c r="G157" s="40">
        <v>3080</v>
      </c>
      <c r="H157" s="40">
        <v>401</v>
      </c>
      <c r="J157" s="40">
        <v>3060.01</v>
      </c>
      <c r="K157" s="40">
        <v>3080</v>
      </c>
      <c r="L157" s="40">
        <v>740</v>
      </c>
    </row>
    <row r="158" spans="2:12" ht="13" x14ac:dyDescent="0.15">
      <c r="B158" s="40">
        <v>3080.01</v>
      </c>
      <c r="C158" s="40">
        <v>3100</v>
      </c>
      <c r="D158" s="40">
        <v>341</v>
      </c>
      <c r="F158" s="40">
        <v>3080.01</v>
      </c>
      <c r="G158" s="40">
        <v>3100</v>
      </c>
      <c r="H158" s="40">
        <v>403</v>
      </c>
      <c r="J158" s="40">
        <v>3080.01</v>
      </c>
      <c r="K158" s="40">
        <v>3100</v>
      </c>
      <c r="L158" s="40">
        <v>744</v>
      </c>
    </row>
    <row r="159" spans="2:12" ht="13" x14ac:dyDescent="0.15">
      <c r="B159" s="40">
        <v>3100.01</v>
      </c>
      <c r="C159" s="40">
        <v>3120</v>
      </c>
      <c r="D159" s="40">
        <v>344</v>
      </c>
      <c r="F159" s="40">
        <v>3100.01</v>
      </c>
      <c r="G159" s="40">
        <v>3120</v>
      </c>
      <c r="H159" s="40">
        <v>406</v>
      </c>
      <c r="J159" s="40">
        <v>3100.01</v>
      </c>
      <c r="K159" s="40">
        <v>3120</v>
      </c>
      <c r="L159" s="40">
        <v>750</v>
      </c>
    </row>
    <row r="160" spans="2:12" ht="13" x14ac:dyDescent="0.15">
      <c r="B160" s="40">
        <v>3120.01</v>
      </c>
      <c r="C160" s="40">
        <v>3140</v>
      </c>
      <c r="D160" s="40">
        <v>346</v>
      </c>
      <c r="F160" s="40">
        <v>3120.01</v>
      </c>
      <c r="G160" s="40">
        <v>3140</v>
      </c>
      <c r="H160" s="40">
        <v>409</v>
      </c>
      <c r="J160" s="40">
        <v>3120.01</v>
      </c>
      <c r="K160" s="40">
        <v>3140</v>
      </c>
      <c r="L160" s="40">
        <v>755</v>
      </c>
    </row>
    <row r="161" spans="2:12" ht="13" x14ac:dyDescent="0.15">
      <c r="B161" s="40">
        <v>3140.01</v>
      </c>
      <c r="C161" s="40">
        <v>3160</v>
      </c>
      <c r="D161" s="40">
        <v>348</v>
      </c>
      <c r="F161" s="40">
        <v>3140.01</v>
      </c>
      <c r="G161" s="40">
        <v>3160</v>
      </c>
      <c r="H161" s="40">
        <v>411</v>
      </c>
      <c r="J161" s="40">
        <v>3140.01</v>
      </c>
      <c r="K161" s="40">
        <v>3160</v>
      </c>
      <c r="L161" s="40">
        <v>759</v>
      </c>
    </row>
    <row r="162" spans="2:12" ht="13" x14ac:dyDescent="0.15">
      <c r="B162" s="40">
        <v>3160.01</v>
      </c>
      <c r="C162" s="40">
        <v>3180</v>
      </c>
      <c r="D162" s="40">
        <v>350</v>
      </c>
      <c r="F162" s="40">
        <v>3160.01</v>
      </c>
      <c r="G162" s="40">
        <v>3180</v>
      </c>
      <c r="H162" s="40">
        <v>414</v>
      </c>
      <c r="J162" s="40">
        <v>3160.01</v>
      </c>
      <c r="K162" s="40">
        <v>3180</v>
      </c>
      <c r="L162" s="40">
        <v>764</v>
      </c>
    </row>
    <row r="163" spans="2:12" ht="13" x14ac:dyDescent="0.15">
      <c r="B163" s="40">
        <v>3180.01</v>
      </c>
      <c r="C163" s="40">
        <v>3200</v>
      </c>
      <c r="D163" s="40">
        <v>352</v>
      </c>
      <c r="F163" s="40">
        <v>3180.01</v>
      </c>
      <c r="G163" s="40">
        <v>3200</v>
      </c>
      <c r="H163" s="40">
        <v>416</v>
      </c>
      <c r="J163" s="40">
        <v>3180.01</v>
      </c>
      <c r="K163" s="40">
        <v>3200</v>
      </c>
      <c r="L163" s="40">
        <v>768</v>
      </c>
    </row>
    <row r="164" spans="2:12" ht="13" x14ac:dyDescent="0.15">
      <c r="B164" s="40">
        <v>3200.01</v>
      </c>
      <c r="C164" s="40">
        <v>3220</v>
      </c>
      <c r="D164" s="40">
        <v>355</v>
      </c>
      <c r="F164" s="40">
        <v>3200.01</v>
      </c>
      <c r="G164" s="40">
        <v>3220</v>
      </c>
      <c r="H164" s="40">
        <v>419</v>
      </c>
      <c r="J164" s="40">
        <v>3200.01</v>
      </c>
      <c r="K164" s="40">
        <v>3220</v>
      </c>
      <c r="L164" s="40">
        <v>774</v>
      </c>
    </row>
    <row r="165" spans="2:12" ht="13" x14ac:dyDescent="0.15">
      <c r="B165" s="40">
        <v>3220.01</v>
      </c>
      <c r="C165" s="40">
        <v>3240</v>
      </c>
      <c r="D165" s="40">
        <v>357</v>
      </c>
      <c r="F165" s="40">
        <v>3220.01</v>
      </c>
      <c r="G165" s="40">
        <v>3240</v>
      </c>
      <c r="H165" s="40">
        <v>422</v>
      </c>
      <c r="J165" s="40">
        <v>3220.01</v>
      </c>
      <c r="K165" s="40">
        <v>3240</v>
      </c>
      <c r="L165" s="40">
        <v>779</v>
      </c>
    </row>
    <row r="166" spans="2:12" ht="13" x14ac:dyDescent="0.15">
      <c r="B166" s="40">
        <v>3240.01</v>
      </c>
      <c r="C166" s="40">
        <v>3260</v>
      </c>
      <c r="D166" s="40">
        <v>359</v>
      </c>
      <c r="F166" s="40">
        <v>3240.01</v>
      </c>
      <c r="G166" s="40">
        <v>3260</v>
      </c>
      <c r="H166" s="40">
        <v>424</v>
      </c>
      <c r="J166" s="40">
        <v>3240.01</v>
      </c>
      <c r="K166" s="40">
        <v>3260</v>
      </c>
      <c r="L166" s="40">
        <v>783</v>
      </c>
    </row>
    <row r="167" spans="2:12" ht="13" x14ac:dyDescent="0.15">
      <c r="B167" s="40">
        <v>3260.01</v>
      </c>
      <c r="C167" s="40">
        <v>3280</v>
      </c>
      <c r="D167" s="40">
        <v>361</v>
      </c>
      <c r="F167" s="40">
        <v>3260.01</v>
      </c>
      <c r="G167" s="40">
        <v>3280</v>
      </c>
      <c r="H167" s="40">
        <v>427</v>
      </c>
      <c r="J167" s="40">
        <v>3260.01</v>
      </c>
      <c r="K167" s="40">
        <v>3280</v>
      </c>
      <c r="L167" s="40">
        <v>788</v>
      </c>
    </row>
    <row r="168" spans="2:12" ht="13" x14ac:dyDescent="0.15">
      <c r="B168" s="40">
        <v>3280.01</v>
      </c>
      <c r="C168" s="40">
        <v>3300</v>
      </c>
      <c r="D168" s="40">
        <v>363</v>
      </c>
      <c r="F168" s="40">
        <v>3280.01</v>
      </c>
      <c r="G168" s="40">
        <v>3300</v>
      </c>
      <c r="H168" s="40">
        <v>429</v>
      </c>
      <c r="J168" s="40">
        <v>3280.01</v>
      </c>
      <c r="K168" s="40">
        <v>3300</v>
      </c>
      <c r="L168" s="40">
        <v>792</v>
      </c>
    </row>
    <row r="169" spans="2:12" ht="13" x14ac:dyDescent="0.15">
      <c r="B169" s="40">
        <v>3300.01</v>
      </c>
      <c r="C169" s="40">
        <v>3320</v>
      </c>
      <c r="D169" s="40">
        <v>366</v>
      </c>
      <c r="F169" s="40">
        <v>3300.01</v>
      </c>
      <c r="G169" s="40">
        <v>3320</v>
      </c>
      <c r="H169" s="40">
        <v>432</v>
      </c>
      <c r="J169" s="40">
        <v>3300.01</v>
      </c>
      <c r="K169" s="40">
        <v>3320</v>
      </c>
      <c r="L169" s="40">
        <v>798</v>
      </c>
    </row>
    <row r="170" spans="2:12" ht="13" x14ac:dyDescent="0.15">
      <c r="B170" s="40">
        <v>3320.01</v>
      </c>
      <c r="C170" s="40">
        <v>3340</v>
      </c>
      <c r="D170" s="40">
        <v>368</v>
      </c>
      <c r="F170" s="40">
        <v>3320.01</v>
      </c>
      <c r="G170" s="40">
        <v>3340</v>
      </c>
      <c r="H170" s="40">
        <v>435</v>
      </c>
      <c r="J170" s="40">
        <v>3320.01</v>
      </c>
      <c r="K170" s="40">
        <v>3340</v>
      </c>
      <c r="L170" s="40">
        <v>803</v>
      </c>
    </row>
    <row r="171" spans="2:12" ht="13" x14ac:dyDescent="0.15">
      <c r="B171" s="40">
        <v>3340.01</v>
      </c>
      <c r="C171" s="40">
        <v>3360</v>
      </c>
      <c r="D171" s="40">
        <v>370</v>
      </c>
      <c r="F171" s="40">
        <v>3340.01</v>
      </c>
      <c r="G171" s="40">
        <v>3360</v>
      </c>
      <c r="H171" s="40">
        <v>437</v>
      </c>
      <c r="J171" s="40">
        <v>3340.01</v>
      </c>
      <c r="K171" s="40">
        <v>3360</v>
      </c>
      <c r="L171" s="40">
        <v>807</v>
      </c>
    </row>
    <row r="172" spans="2:12" ht="13" x14ac:dyDescent="0.15">
      <c r="B172" s="40">
        <v>3360.01</v>
      </c>
      <c r="C172" s="40">
        <v>3380</v>
      </c>
      <c r="D172" s="40">
        <v>372</v>
      </c>
      <c r="F172" s="40">
        <v>3360.01</v>
      </c>
      <c r="G172" s="40">
        <v>3380</v>
      </c>
      <c r="H172" s="40">
        <v>440</v>
      </c>
      <c r="J172" s="40">
        <v>3360.01</v>
      </c>
      <c r="K172" s="40">
        <v>3380</v>
      </c>
      <c r="L172" s="40">
        <v>812</v>
      </c>
    </row>
    <row r="173" spans="2:12" ht="13" x14ac:dyDescent="0.15">
      <c r="B173" s="40">
        <v>3380.01</v>
      </c>
      <c r="C173" s="40">
        <v>3400</v>
      </c>
      <c r="D173" s="40">
        <v>374</v>
      </c>
      <c r="F173" s="40">
        <v>3380.01</v>
      </c>
      <c r="G173" s="40">
        <v>3400</v>
      </c>
      <c r="H173" s="40">
        <v>442</v>
      </c>
      <c r="J173" s="40">
        <v>3380.01</v>
      </c>
      <c r="K173" s="40">
        <v>3400</v>
      </c>
      <c r="L173" s="40">
        <v>816</v>
      </c>
    </row>
    <row r="174" spans="2:12" ht="13" x14ac:dyDescent="0.15">
      <c r="B174" s="40">
        <v>3400.01</v>
      </c>
      <c r="C174" s="40">
        <v>3420</v>
      </c>
      <c r="D174" s="40">
        <v>377</v>
      </c>
      <c r="F174" s="40">
        <v>3400.01</v>
      </c>
      <c r="G174" s="40">
        <v>3420</v>
      </c>
      <c r="H174" s="40">
        <v>445</v>
      </c>
      <c r="J174" s="40">
        <v>3400.01</v>
      </c>
      <c r="K174" s="40">
        <v>3420</v>
      </c>
      <c r="L174" s="40">
        <v>822</v>
      </c>
    </row>
    <row r="175" spans="2:12" ht="13" x14ac:dyDescent="0.15">
      <c r="B175" s="40">
        <v>3420.01</v>
      </c>
      <c r="C175" s="40">
        <v>3440</v>
      </c>
      <c r="D175" s="40">
        <v>379</v>
      </c>
      <c r="F175" s="40">
        <v>3420.01</v>
      </c>
      <c r="G175" s="40">
        <v>3440</v>
      </c>
      <c r="H175" s="40">
        <v>448</v>
      </c>
      <c r="J175" s="40">
        <v>3420.01</v>
      </c>
      <c r="K175" s="40">
        <v>3440</v>
      </c>
      <c r="L175" s="40">
        <v>827</v>
      </c>
    </row>
    <row r="176" spans="2:12" ht="13" x14ac:dyDescent="0.15">
      <c r="B176" s="40">
        <v>3440.01</v>
      </c>
      <c r="C176" s="40">
        <v>3460</v>
      </c>
      <c r="D176" s="40">
        <v>450</v>
      </c>
      <c r="F176" s="40">
        <v>3440.01</v>
      </c>
      <c r="G176" s="40">
        <v>3460</v>
      </c>
      <c r="H176" s="40">
        <v>381</v>
      </c>
      <c r="J176" s="40">
        <v>3440.01</v>
      </c>
      <c r="K176" s="40">
        <v>3460</v>
      </c>
      <c r="L176" s="40">
        <v>831</v>
      </c>
    </row>
    <row r="177" spans="2:12" ht="13" x14ac:dyDescent="0.15">
      <c r="B177" s="40">
        <v>3460.01</v>
      </c>
      <c r="C177" s="40">
        <v>3480</v>
      </c>
      <c r="D177" s="40">
        <v>453</v>
      </c>
      <c r="F177" s="40">
        <v>3460.01</v>
      </c>
      <c r="G177" s="40">
        <v>3480</v>
      </c>
      <c r="H177" s="40">
        <v>383</v>
      </c>
      <c r="J177" s="40">
        <v>3460.01</v>
      </c>
      <c r="K177" s="40">
        <v>3480</v>
      </c>
      <c r="L177" s="40">
        <v>836</v>
      </c>
    </row>
    <row r="178" spans="2:12" ht="13" x14ac:dyDescent="0.15">
      <c r="B178" s="40">
        <v>3480.01</v>
      </c>
      <c r="C178" s="40">
        <v>3500</v>
      </c>
      <c r="D178" s="40">
        <v>455</v>
      </c>
      <c r="F178" s="40">
        <v>3480.01</v>
      </c>
      <c r="G178" s="40">
        <v>3500</v>
      </c>
      <c r="H178" s="40">
        <v>385</v>
      </c>
      <c r="J178" s="40">
        <v>3480.01</v>
      </c>
      <c r="K178" s="40">
        <v>3500</v>
      </c>
      <c r="L178" s="40">
        <v>840</v>
      </c>
    </row>
    <row r="179" spans="2:12" ht="13" x14ac:dyDescent="0.15">
      <c r="B179" s="40">
        <v>3500.01</v>
      </c>
      <c r="C179" s="40">
        <v>3520</v>
      </c>
      <c r="D179" s="40">
        <v>458</v>
      </c>
      <c r="F179" s="40">
        <v>3500.01</v>
      </c>
      <c r="G179" s="40">
        <v>3520</v>
      </c>
      <c r="H179" s="40">
        <v>388</v>
      </c>
      <c r="J179" s="40">
        <v>3500.01</v>
      </c>
      <c r="K179" s="40">
        <v>3520</v>
      </c>
      <c r="L179" s="40">
        <v>846</v>
      </c>
    </row>
    <row r="180" spans="2:12" ht="13" x14ac:dyDescent="0.15">
      <c r="B180" s="40">
        <v>3520.01</v>
      </c>
      <c r="C180" s="40">
        <v>3540</v>
      </c>
      <c r="D180" s="40">
        <v>461</v>
      </c>
      <c r="F180" s="40">
        <v>3520.01</v>
      </c>
      <c r="G180" s="40">
        <v>3540</v>
      </c>
      <c r="H180" s="40">
        <v>390</v>
      </c>
      <c r="J180" s="40">
        <v>3520.01</v>
      </c>
      <c r="K180" s="40">
        <v>3540</v>
      </c>
      <c r="L180" s="40">
        <v>851</v>
      </c>
    </row>
    <row r="181" spans="2:12" ht="13" x14ac:dyDescent="0.15">
      <c r="B181" s="40">
        <v>3540.01</v>
      </c>
      <c r="C181" s="40">
        <v>3560</v>
      </c>
      <c r="D181" s="40">
        <v>463</v>
      </c>
      <c r="F181" s="40">
        <v>3540.01</v>
      </c>
      <c r="G181" s="40">
        <v>3560</v>
      </c>
      <c r="H181" s="40">
        <v>392</v>
      </c>
      <c r="J181" s="40">
        <v>3540.01</v>
      </c>
      <c r="K181" s="40">
        <v>3560</v>
      </c>
      <c r="L181" s="40">
        <v>855</v>
      </c>
    </row>
    <row r="182" spans="2:12" ht="13" x14ac:dyDescent="0.15">
      <c r="B182" s="40">
        <v>3560.01</v>
      </c>
      <c r="C182" s="40">
        <v>3580</v>
      </c>
      <c r="D182" s="40">
        <v>466</v>
      </c>
      <c r="F182" s="40">
        <v>3560.01</v>
      </c>
      <c r="G182" s="40">
        <v>3580</v>
      </c>
      <c r="H182" s="40">
        <v>394</v>
      </c>
      <c r="J182" s="40">
        <v>3560.01</v>
      </c>
      <c r="K182" s="40">
        <v>3580</v>
      </c>
      <c r="L182" s="40">
        <v>860</v>
      </c>
    </row>
    <row r="183" spans="2:12" ht="13" x14ac:dyDescent="0.15">
      <c r="B183" s="40">
        <v>3580.01</v>
      </c>
      <c r="C183" s="40">
        <v>3600</v>
      </c>
      <c r="D183" s="40">
        <v>468</v>
      </c>
      <c r="F183" s="40">
        <v>3580.01</v>
      </c>
      <c r="G183" s="40">
        <v>3600</v>
      </c>
      <c r="H183" s="40">
        <v>396</v>
      </c>
      <c r="J183" s="40">
        <v>3580.01</v>
      </c>
      <c r="K183" s="40">
        <v>3600</v>
      </c>
      <c r="L183" s="40">
        <v>864</v>
      </c>
    </row>
    <row r="184" spans="2:12" ht="13" x14ac:dyDescent="0.15">
      <c r="B184" s="40">
        <v>3600.01</v>
      </c>
      <c r="C184" s="40">
        <v>3620</v>
      </c>
      <c r="D184" s="40">
        <v>471</v>
      </c>
      <c r="F184" s="40">
        <v>3600.01</v>
      </c>
      <c r="G184" s="40">
        <v>3620</v>
      </c>
      <c r="H184" s="40">
        <v>399</v>
      </c>
      <c r="J184" s="40">
        <v>3600.01</v>
      </c>
      <c r="K184" s="40">
        <v>3620</v>
      </c>
      <c r="L184" s="40">
        <v>870</v>
      </c>
    </row>
    <row r="185" spans="2:12" ht="13" x14ac:dyDescent="0.15">
      <c r="B185" s="40">
        <v>3620.01</v>
      </c>
      <c r="C185" s="40">
        <v>3640</v>
      </c>
      <c r="D185" s="40">
        <v>474</v>
      </c>
      <c r="F185" s="40">
        <v>3620.01</v>
      </c>
      <c r="G185" s="40">
        <v>3640</v>
      </c>
      <c r="H185" s="40">
        <v>401</v>
      </c>
      <c r="J185" s="40">
        <v>3620.01</v>
      </c>
      <c r="K185" s="40">
        <v>3640</v>
      </c>
      <c r="L185" s="40">
        <v>875</v>
      </c>
    </row>
    <row r="186" spans="2:12" ht="13" x14ac:dyDescent="0.15">
      <c r="B186" s="40">
        <v>3640.01</v>
      </c>
      <c r="C186" s="40">
        <v>3660</v>
      </c>
      <c r="D186" s="40">
        <v>476</v>
      </c>
      <c r="F186" s="40">
        <v>3640.01</v>
      </c>
      <c r="G186" s="40">
        <v>3660</v>
      </c>
      <c r="H186" s="40">
        <v>403</v>
      </c>
      <c r="J186" s="40">
        <v>3640.01</v>
      </c>
      <c r="K186" s="40">
        <v>3660</v>
      </c>
      <c r="L186" s="40">
        <v>879</v>
      </c>
    </row>
    <row r="187" spans="2:12" ht="13" x14ac:dyDescent="0.15">
      <c r="B187" s="40">
        <v>3660.01</v>
      </c>
      <c r="C187" s="40">
        <v>3680</v>
      </c>
      <c r="D187" s="40">
        <v>479</v>
      </c>
      <c r="F187" s="40">
        <v>3660.01</v>
      </c>
      <c r="G187" s="40">
        <v>3680</v>
      </c>
      <c r="H187" s="40">
        <v>405</v>
      </c>
      <c r="J187" s="40">
        <v>3660.01</v>
      </c>
      <c r="K187" s="40">
        <v>3680</v>
      </c>
      <c r="L187" s="40">
        <v>884</v>
      </c>
    </row>
    <row r="188" spans="2:12" ht="13" x14ac:dyDescent="0.15">
      <c r="B188" s="40">
        <v>3680.01</v>
      </c>
      <c r="C188" s="40">
        <v>3700</v>
      </c>
      <c r="D188" s="40">
        <v>481</v>
      </c>
      <c r="F188" s="40">
        <v>3680.01</v>
      </c>
      <c r="G188" s="40">
        <v>3700</v>
      </c>
      <c r="H188" s="40">
        <v>407</v>
      </c>
      <c r="J188" s="40">
        <v>3680.01</v>
      </c>
      <c r="K188" s="40">
        <v>3700</v>
      </c>
      <c r="L188" s="40">
        <v>888</v>
      </c>
    </row>
    <row r="189" spans="2:12" ht="13" x14ac:dyDescent="0.15">
      <c r="B189" s="40">
        <v>3700.01</v>
      </c>
      <c r="C189" s="40">
        <v>3720</v>
      </c>
      <c r="D189" s="40">
        <v>484</v>
      </c>
      <c r="F189" s="40">
        <v>3700.01</v>
      </c>
      <c r="G189" s="40">
        <v>3720</v>
      </c>
      <c r="H189" s="40">
        <v>410</v>
      </c>
      <c r="J189" s="40">
        <v>3700.01</v>
      </c>
      <c r="K189" s="40">
        <v>3720</v>
      </c>
      <c r="L189" s="40">
        <v>894</v>
      </c>
    </row>
    <row r="190" spans="2:12" ht="13" x14ac:dyDescent="0.15">
      <c r="B190" s="40">
        <v>3720.01</v>
      </c>
      <c r="C190" s="40">
        <v>3740</v>
      </c>
      <c r="D190" s="40">
        <v>487</v>
      </c>
      <c r="F190" s="40">
        <v>3720.01</v>
      </c>
      <c r="G190" s="40">
        <v>3740</v>
      </c>
      <c r="H190" s="40">
        <v>412</v>
      </c>
      <c r="J190" s="40">
        <v>3720.01</v>
      </c>
      <c r="K190" s="40">
        <v>3740</v>
      </c>
      <c r="L190" s="40">
        <v>899</v>
      </c>
    </row>
    <row r="191" spans="2:12" ht="13" x14ac:dyDescent="0.15">
      <c r="B191" s="40">
        <v>3740.01</v>
      </c>
      <c r="C191" s="40">
        <v>3760</v>
      </c>
      <c r="D191" s="40">
        <v>489</v>
      </c>
      <c r="F191" s="40">
        <v>3740.01</v>
      </c>
      <c r="G191" s="40">
        <v>3760</v>
      </c>
      <c r="H191" s="40">
        <v>414</v>
      </c>
      <c r="J191" s="40">
        <v>3740.01</v>
      </c>
      <c r="K191" s="40">
        <v>3760</v>
      </c>
      <c r="L191" s="40">
        <v>903</v>
      </c>
    </row>
    <row r="192" spans="2:12" ht="13" x14ac:dyDescent="0.15">
      <c r="B192" s="40">
        <v>3760.01</v>
      </c>
      <c r="C192" s="40">
        <v>3780</v>
      </c>
      <c r="D192" s="40">
        <v>492</v>
      </c>
      <c r="F192" s="40">
        <v>3760.01</v>
      </c>
      <c r="G192" s="40">
        <v>3780</v>
      </c>
      <c r="H192" s="40">
        <v>416</v>
      </c>
      <c r="J192" s="40">
        <v>3760.01</v>
      </c>
      <c r="K192" s="40">
        <v>3780</v>
      </c>
      <c r="L192" s="40">
        <v>908</v>
      </c>
    </row>
    <row r="193" spans="2:12" ht="13" x14ac:dyDescent="0.15">
      <c r="B193" s="40">
        <v>3780.01</v>
      </c>
      <c r="C193" s="40">
        <v>3800</v>
      </c>
      <c r="D193" s="40">
        <v>494</v>
      </c>
      <c r="F193" s="40">
        <v>3780.01</v>
      </c>
      <c r="G193" s="40">
        <v>3800</v>
      </c>
      <c r="H193" s="40">
        <v>418</v>
      </c>
      <c r="J193" s="40">
        <v>3780.01</v>
      </c>
      <c r="K193" s="40">
        <v>3800</v>
      </c>
      <c r="L193" s="40">
        <v>912</v>
      </c>
    </row>
    <row r="194" spans="2:12" ht="13" x14ac:dyDescent="0.15">
      <c r="B194" s="40">
        <v>3800.01</v>
      </c>
      <c r="C194" s="40">
        <v>3820</v>
      </c>
      <c r="D194" s="40">
        <v>497</v>
      </c>
      <c r="F194" s="40">
        <v>3800.01</v>
      </c>
      <c r="G194" s="40">
        <v>3820</v>
      </c>
      <c r="H194" s="40">
        <v>421</v>
      </c>
      <c r="J194" s="40">
        <v>3800.01</v>
      </c>
      <c r="K194" s="40">
        <v>3820</v>
      </c>
      <c r="L194" s="40">
        <v>918</v>
      </c>
    </row>
    <row r="195" spans="2:12" ht="13" x14ac:dyDescent="0.15">
      <c r="B195" s="40">
        <v>3820.01</v>
      </c>
      <c r="C195" s="40">
        <v>3840</v>
      </c>
      <c r="D195" s="40">
        <v>500</v>
      </c>
      <c r="F195" s="40">
        <v>3820.01</v>
      </c>
      <c r="G195" s="40">
        <v>3840</v>
      </c>
      <c r="H195" s="40">
        <v>423</v>
      </c>
      <c r="J195" s="40">
        <v>3820.01</v>
      </c>
      <c r="K195" s="40">
        <v>3840</v>
      </c>
      <c r="L195" s="40">
        <v>923</v>
      </c>
    </row>
    <row r="196" spans="2:12" ht="13" x14ac:dyDescent="0.15">
      <c r="B196" s="40">
        <v>3840.01</v>
      </c>
      <c r="C196" s="40">
        <v>3860</v>
      </c>
      <c r="D196" s="40">
        <v>502</v>
      </c>
      <c r="F196" s="40">
        <v>3840.01</v>
      </c>
      <c r="G196" s="40">
        <v>3860</v>
      </c>
      <c r="H196" s="40">
        <v>425</v>
      </c>
      <c r="J196" s="40">
        <v>3840.01</v>
      </c>
      <c r="K196" s="40">
        <v>3860</v>
      </c>
      <c r="L196" s="40">
        <v>927</v>
      </c>
    </row>
    <row r="197" spans="2:12" ht="13" x14ac:dyDescent="0.15">
      <c r="B197" s="40">
        <v>3860.01</v>
      </c>
      <c r="C197" s="40">
        <v>3880</v>
      </c>
      <c r="D197" s="40">
        <v>505</v>
      </c>
      <c r="F197" s="40">
        <v>3860.01</v>
      </c>
      <c r="G197" s="40">
        <v>3880</v>
      </c>
      <c r="H197" s="40">
        <v>427</v>
      </c>
      <c r="J197" s="40">
        <v>3860.01</v>
      </c>
      <c r="K197" s="40">
        <v>3880</v>
      </c>
      <c r="L197" s="40">
        <v>932</v>
      </c>
    </row>
    <row r="198" spans="2:12" ht="13" x14ac:dyDescent="0.15">
      <c r="B198" s="40">
        <v>3880.01</v>
      </c>
      <c r="C198" s="40">
        <v>3900</v>
      </c>
      <c r="D198" s="40">
        <v>507</v>
      </c>
      <c r="F198" s="40">
        <v>3880.01</v>
      </c>
      <c r="G198" s="40">
        <v>3900</v>
      </c>
      <c r="H198" s="40">
        <v>429</v>
      </c>
      <c r="J198" s="40">
        <v>3880.01</v>
      </c>
      <c r="K198" s="40">
        <v>3900</v>
      </c>
      <c r="L198" s="40">
        <v>936</v>
      </c>
    </row>
    <row r="199" spans="2:12" ht="13" x14ac:dyDescent="0.15">
      <c r="B199" s="40">
        <v>3900.01</v>
      </c>
      <c r="C199" s="40">
        <v>3920</v>
      </c>
      <c r="D199" s="40">
        <v>510</v>
      </c>
      <c r="F199" s="40">
        <v>3900.01</v>
      </c>
      <c r="G199" s="40">
        <v>3920</v>
      </c>
      <c r="H199" s="40">
        <v>432</v>
      </c>
      <c r="J199" s="40">
        <v>3900.01</v>
      </c>
      <c r="K199" s="40">
        <v>3920</v>
      </c>
      <c r="L199" s="40">
        <v>942</v>
      </c>
    </row>
    <row r="200" spans="2:12" ht="13" x14ac:dyDescent="0.15">
      <c r="B200" s="40">
        <v>3920.01</v>
      </c>
      <c r="C200" s="40">
        <v>3940</v>
      </c>
      <c r="D200" s="40">
        <v>513</v>
      </c>
      <c r="F200" s="40">
        <v>3920.01</v>
      </c>
      <c r="G200" s="40">
        <v>3940</v>
      </c>
      <c r="H200" s="40">
        <v>434</v>
      </c>
      <c r="J200" s="40">
        <v>3920.01</v>
      </c>
      <c r="K200" s="40">
        <v>3940</v>
      </c>
      <c r="L200" s="40">
        <v>947</v>
      </c>
    </row>
    <row r="201" spans="2:12" ht="13" x14ac:dyDescent="0.15">
      <c r="B201" s="40">
        <v>3940.01</v>
      </c>
      <c r="C201" s="40">
        <v>3960</v>
      </c>
      <c r="D201" s="40">
        <v>515</v>
      </c>
      <c r="F201" s="40">
        <v>3940.01</v>
      </c>
      <c r="G201" s="40">
        <v>3960</v>
      </c>
      <c r="H201" s="40">
        <v>436</v>
      </c>
      <c r="J201" s="40">
        <v>3940.01</v>
      </c>
      <c r="K201" s="40">
        <v>3960</v>
      </c>
      <c r="L201" s="40">
        <v>951</v>
      </c>
    </row>
    <row r="202" spans="2:12" ht="13" x14ac:dyDescent="0.15">
      <c r="B202" s="40">
        <v>3960.01</v>
      </c>
      <c r="C202" s="40">
        <v>3980</v>
      </c>
      <c r="D202" s="40">
        <v>518</v>
      </c>
      <c r="F202" s="40">
        <v>3960.01</v>
      </c>
      <c r="G202" s="40">
        <v>3980</v>
      </c>
      <c r="H202" s="40">
        <v>438</v>
      </c>
      <c r="J202" s="40">
        <v>3960.01</v>
      </c>
      <c r="K202" s="40">
        <v>3980</v>
      </c>
      <c r="L202" s="40">
        <v>956</v>
      </c>
    </row>
    <row r="203" spans="2:12" ht="13" x14ac:dyDescent="0.15">
      <c r="B203" s="40">
        <v>3980.01</v>
      </c>
      <c r="C203" s="40">
        <v>4000</v>
      </c>
      <c r="D203" s="40">
        <v>520</v>
      </c>
      <c r="F203" s="40">
        <v>3980.01</v>
      </c>
      <c r="G203" s="40">
        <v>4000</v>
      </c>
      <c r="H203" s="40">
        <v>440</v>
      </c>
      <c r="J203" s="40">
        <v>3980.01</v>
      </c>
      <c r="K203" s="40">
        <v>4000</v>
      </c>
      <c r="L203" s="40">
        <v>960</v>
      </c>
    </row>
    <row r="204" spans="2:12" ht="13" x14ac:dyDescent="0.15">
      <c r="B204" s="40">
        <v>4000.01</v>
      </c>
      <c r="C204" s="40">
        <v>4020</v>
      </c>
      <c r="D204" s="40">
        <v>523</v>
      </c>
      <c r="F204" s="40">
        <v>4000.01</v>
      </c>
      <c r="G204" s="40">
        <v>4020</v>
      </c>
      <c r="H204" s="40">
        <v>443</v>
      </c>
      <c r="J204" s="40">
        <v>4000.01</v>
      </c>
      <c r="K204" s="40">
        <v>4020</v>
      </c>
      <c r="L204" s="40">
        <v>966</v>
      </c>
    </row>
    <row r="205" spans="2:12" ht="13" x14ac:dyDescent="0.15">
      <c r="B205" s="40">
        <v>4020.01</v>
      </c>
      <c r="C205" s="40">
        <v>4040</v>
      </c>
      <c r="D205" s="40">
        <v>526</v>
      </c>
      <c r="F205" s="40">
        <v>4020.01</v>
      </c>
      <c r="G205" s="40">
        <v>4040</v>
      </c>
      <c r="H205" s="40">
        <v>445</v>
      </c>
      <c r="J205" s="40">
        <v>4020.01</v>
      </c>
      <c r="K205" s="40">
        <v>4040</v>
      </c>
      <c r="L205" s="40">
        <v>971</v>
      </c>
    </row>
    <row r="206" spans="2:12" ht="13" x14ac:dyDescent="0.15">
      <c r="B206" s="40">
        <v>4040.01</v>
      </c>
      <c r="C206" s="40">
        <v>4060</v>
      </c>
      <c r="D206" s="40">
        <v>528</v>
      </c>
      <c r="F206" s="40">
        <v>4040.01</v>
      </c>
      <c r="G206" s="40">
        <v>4060</v>
      </c>
      <c r="H206" s="40">
        <v>447</v>
      </c>
      <c r="J206" s="40">
        <v>4040.01</v>
      </c>
      <c r="K206" s="40">
        <v>4060</v>
      </c>
      <c r="L206" s="40">
        <v>975</v>
      </c>
    </row>
    <row r="207" spans="2:12" ht="13" x14ac:dyDescent="0.15">
      <c r="B207" s="40">
        <v>4060.01</v>
      </c>
      <c r="C207" s="40">
        <v>4080</v>
      </c>
      <c r="D207" s="40">
        <v>531</v>
      </c>
      <c r="F207" s="40">
        <v>4060.01</v>
      </c>
      <c r="G207" s="40">
        <v>4080</v>
      </c>
      <c r="H207" s="40">
        <v>449</v>
      </c>
      <c r="J207" s="40">
        <v>4060.01</v>
      </c>
      <c r="K207" s="40">
        <v>4080</v>
      </c>
      <c r="L207" s="40">
        <v>980</v>
      </c>
    </row>
    <row r="208" spans="2:12" ht="13" x14ac:dyDescent="0.15">
      <c r="B208" s="40">
        <v>4080.01</v>
      </c>
      <c r="C208" s="40">
        <v>4100</v>
      </c>
      <c r="D208" s="40">
        <v>533</v>
      </c>
      <c r="F208" s="40">
        <v>4080.01</v>
      </c>
      <c r="G208" s="40">
        <v>4100</v>
      </c>
      <c r="H208" s="40">
        <v>451</v>
      </c>
      <c r="J208" s="40">
        <v>4080.01</v>
      </c>
      <c r="K208" s="40">
        <v>4100</v>
      </c>
      <c r="L208" s="40">
        <v>984</v>
      </c>
    </row>
    <row r="209" spans="2:12" ht="13" x14ac:dyDescent="0.15">
      <c r="B209" s="40">
        <v>4100.01</v>
      </c>
      <c r="C209" s="40">
        <v>4120</v>
      </c>
      <c r="D209" s="40">
        <v>536</v>
      </c>
      <c r="F209" s="40">
        <v>4100.01</v>
      </c>
      <c r="G209" s="40">
        <v>4120</v>
      </c>
      <c r="H209" s="40">
        <v>454</v>
      </c>
      <c r="J209" s="40">
        <v>4100.01</v>
      </c>
      <c r="K209" s="40">
        <v>4120</v>
      </c>
      <c r="L209" s="40">
        <v>990</v>
      </c>
    </row>
    <row r="210" spans="2:12" ht="13" x14ac:dyDescent="0.15">
      <c r="B210" s="40">
        <v>4120.01</v>
      </c>
      <c r="C210" s="40">
        <v>4140</v>
      </c>
      <c r="D210" s="40">
        <v>539</v>
      </c>
      <c r="F210" s="40">
        <v>4120.01</v>
      </c>
      <c r="G210" s="40">
        <v>4140</v>
      </c>
      <c r="H210" s="40">
        <v>456</v>
      </c>
      <c r="J210" s="40">
        <v>4120.01</v>
      </c>
      <c r="K210" s="40">
        <v>4140</v>
      </c>
      <c r="L210" s="40">
        <v>995</v>
      </c>
    </row>
    <row r="211" spans="2:12" ht="13" x14ac:dyDescent="0.15">
      <c r="B211" s="40">
        <v>4140.01</v>
      </c>
      <c r="C211" s="40">
        <v>4160</v>
      </c>
      <c r="D211" s="40">
        <v>541</v>
      </c>
      <c r="F211" s="40">
        <v>4140.01</v>
      </c>
      <c r="G211" s="40">
        <v>4160</v>
      </c>
      <c r="H211" s="40">
        <v>458</v>
      </c>
      <c r="J211" s="40">
        <v>4140.01</v>
      </c>
      <c r="K211" s="40">
        <v>4160</v>
      </c>
      <c r="L211" s="40">
        <v>999</v>
      </c>
    </row>
    <row r="212" spans="2:12" ht="13" x14ac:dyDescent="0.15">
      <c r="B212" s="40">
        <v>4160.01</v>
      </c>
      <c r="C212" s="40">
        <v>4180</v>
      </c>
      <c r="D212" s="40">
        <v>544</v>
      </c>
      <c r="F212" s="40">
        <v>4160.01</v>
      </c>
      <c r="G212" s="40">
        <v>4180</v>
      </c>
      <c r="H212" s="40">
        <v>460</v>
      </c>
      <c r="J212" s="40">
        <v>4160.01</v>
      </c>
      <c r="K212" s="40">
        <v>4180</v>
      </c>
      <c r="L212" s="40">
        <v>1004</v>
      </c>
    </row>
    <row r="213" spans="2:12" ht="13" x14ac:dyDescent="0.15">
      <c r="B213" s="40">
        <v>4180.01</v>
      </c>
      <c r="C213" s="40">
        <v>4200</v>
      </c>
      <c r="D213" s="40">
        <v>546</v>
      </c>
      <c r="F213" s="40">
        <v>4180.01</v>
      </c>
      <c r="G213" s="40">
        <v>4200</v>
      </c>
      <c r="H213" s="40">
        <v>462</v>
      </c>
      <c r="J213" s="40">
        <v>4180.01</v>
      </c>
      <c r="K213" s="40">
        <v>4200</v>
      </c>
      <c r="L213" s="40">
        <v>1008</v>
      </c>
    </row>
    <row r="214" spans="2:12" ht="13" x14ac:dyDescent="0.15">
      <c r="B214" s="40">
        <v>4200.01</v>
      </c>
      <c r="C214" s="40">
        <v>4220</v>
      </c>
      <c r="D214" s="40">
        <v>549</v>
      </c>
      <c r="F214" s="40">
        <v>4200.01</v>
      </c>
      <c r="G214" s="40">
        <v>4220</v>
      </c>
      <c r="H214" s="40">
        <v>465</v>
      </c>
      <c r="J214" s="40">
        <v>4200.01</v>
      </c>
      <c r="K214" s="40">
        <v>4220</v>
      </c>
      <c r="L214" s="40">
        <v>1014</v>
      </c>
    </row>
    <row r="215" spans="2:12" ht="13" x14ac:dyDescent="0.15">
      <c r="B215" s="40">
        <v>4220.01</v>
      </c>
      <c r="C215" s="40">
        <v>4240</v>
      </c>
      <c r="D215" s="40">
        <v>552</v>
      </c>
      <c r="F215" s="40">
        <v>4220.01</v>
      </c>
      <c r="G215" s="40">
        <v>4240</v>
      </c>
      <c r="H215" s="40">
        <v>467</v>
      </c>
      <c r="J215" s="40">
        <v>4220.01</v>
      </c>
      <c r="K215" s="40">
        <v>4240</v>
      </c>
      <c r="L215" s="40">
        <v>1019</v>
      </c>
    </row>
    <row r="216" spans="2:12" ht="13" x14ac:dyDescent="0.15">
      <c r="B216" s="40">
        <v>4240.01</v>
      </c>
      <c r="C216" s="40">
        <v>4260</v>
      </c>
      <c r="D216" s="40">
        <v>554</v>
      </c>
      <c r="F216" s="40">
        <v>4240.01</v>
      </c>
      <c r="G216" s="40">
        <v>4260</v>
      </c>
      <c r="H216" s="40">
        <v>469</v>
      </c>
      <c r="J216" s="40">
        <v>4240.01</v>
      </c>
      <c r="K216" s="40">
        <v>4260</v>
      </c>
      <c r="L216" s="40">
        <v>1023</v>
      </c>
    </row>
    <row r="217" spans="2:12" ht="13" x14ac:dyDescent="0.15">
      <c r="B217" s="40">
        <v>4260.01</v>
      </c>
      <c r="C217" s="40">
        <v>4280</v>
      </c>
      <c r="D217" s="40">
        <v>557</v>
      </c>
      <c r="F217" s="40">
        <v>4260.01</v>
      </c>
      <c r="G217" s="40">
        <v>4280</v>
      </c>
      <c r="H217" s="40">
        <v>471</v>
      </c>
      <c r="J217" s="40">
        <v>4260.01</v>
      </c>
      <c r="K217" s="40">
        <v>4280</v>
      </c>
      <c r="L217" s="40">
        <v>1028</v>
      </c>
    </row>
    <row r="218" spans="2:12" ht="13" x14ac:dyDescent="0.15">
      <c r="B218" s="40">
        <v>4280.01</v>
      </c>
      <c r="C218" s="40">
        <v>4300</v>
      </c>
      <c r="D218" s="40">
        <v>559</v>
      </c>
      <c r="F218" s="40">
        <v>4280.01</v>
      </c>
      <c r="G218" s="40">
        <v>4300</v>
      </c>
      <c r="H218" s="40">
        <v>473</v>
      </c>
      <c r="J218" s="40">
        <v>4280.01</v>
      </c>
      <c r="K218" s="40">
        <v>4300</v>
      </c>
      <c r="L218" s="40">
        <v>1032</v>
      </c>
    </row>
    <row r="219" spans="2:12" ht="13" x14ac:dyDescent="0.15">
      <c r="B219" s="40">
        <v>4300.01</v>
      </c>
      <c r="C219" s="40">
        <v>4320</v>
      </c>
      <c r="D219" s="40">
        <v>562</v>
      </c>
      <c r="F219" s="40">
        <v>4300.01</v>
      </c>
      <c r="G219" s="40">
        <v>4320</v>
      </c>
      <c r="H219" s="40">
        <v>476</v>
      </c>
      <c r="J219" s="40">
        <v>4300.01</v>
      </c>
      <c r="K219" s="40">
        <v>4320</v>
      </c>
      <c r="L219" s="40">
        <v>1038</v>
      </c>
    </row>
    <row r="220" spans="2:12" ht="13" x14ac:dyDescent="0.15">
      <c r="B220" s="40">
        <v>4320.01</v>
      </c>
      <c r="C220" s="40">
        <v>4340</v>
      </c>
      <c r="D220" s="40">
        <v>565</v>
      </c>
      <c r="F220" s="40">
        <v>4320.01</v>
      </c>
      <c r="G220" s="40">
        <v>4340</v>
      </c>
      <c r="H220" s="40">
        <v>478</v>
      </c>
      <c r="J220" s="40">
        <v>4320.01</v>
      </c>
      <c r="K220" s="40">
        <v>4340</v>
      </c>
      <c r="L220" s="40">
        <v>1043</v>
      </c>
    </row>
    <row r="221" spans="2:12" ht="13" x14ac:dyDescent="0.15">
      <c r="B221" s="40">
        <v>4340.01</v>
      </c>
      <c r="C221" s="40">
        <v>4360</v>
      </c>
      <c r="D221" s="40">
        <v>567</v>
      </c>
      <c r="F221" s="40">
        <v>4340.01</v>
      </c>
      <c r="G221" s="40">
        <v>4360</v>
      </c>
      <c r="H221" s="40">
        <v>480</v>
      </c>
      <c r="J221" s="40">
        <v>4340.01</v>
      </c>
      <c r="K221" s="40">
        <v>4360</v>
      </c>
      <c r="L221" s="40">
        <v>1047</v>
      </c>
    </row>
    <row r="222" spans="2:12" ht="13" x14ac:dyDescent="0.15">
      <c r="B222" s="40">
        <v>4360.01</v>
      </c>
      <c r="C222" s="40">
        <v>4380</v>
      </c>
      <c r="D222" s="40">
        <v>570</v>
      </c>
      <c r="F222" s="40">
        <v>4360.01</v>
      </c>
      <c r="G222" s="40">
        <v>4380</v>
      </c>
      <c r="H222" s="40">
        <v>482</v>
      </c>
      <c r="J222" s="40">
        <v>4360.01</v>
      </c>
      <c r="K222" s="40">
        <v>4380</v>
      </c>
      <c r="L222" s="40">
        <v>1052</v>
      </c>
    </row>
    <row r="223" spans="2:12" ht="13" x14ac:dyDescent="0.15">
      <c r="B223" s="40">
        <v>4380.01</v>
      </c>
      <c r="C223" s="40">
        <v>4400</v>
      </c>
      <c r="D223" s="40">
        <v>572</v>
      </c>
      <c r="F223" s="40">
        <v>4380.01</v>
      </c>
      <c r="G223" s="40">
        <v>4400</v>
      </c>
      <c r="H223" s="40">
        <v>484</v>
      </c>
      <c r="J223" s="40">
        <v>4380.01</v>
      </c>
      <c r="K223" s="40">
        <v>4400</v>
      </c>
      <c r="L223" s="40">
        <v>1056</v>
      </c>
    </row>
    <row r="224" spans="2:12" ht="13" x14ac:dyDescent="0.15">
      <c r="B224" s="40">
        <v>4400.01</v>
      </c>
      <c r="C224" s="40">
        <v>4420</v>
      </c>
      <c r="D224" s="40">
        <v>575</v>
      </c>
      <c r="F224" s="40">
        <v>4400.01</v>
      </c>
      <c r="G224" s="40">
        <v>4420</v>
      </c>
      <c r="H224" s="40">
        <v>487</v>
      </c>
      <c r="J224" s="40">
        <v>4400.01</v>
      </c>
      <c r="K224" s="40">
        <v>4420</v>
      </c>
      <c r="L224" s="40">
        <v>1062</v>
      </c>
    </row>
    <row r="225" spans="2:12" ht="13" x14ac:dyDescent="0.15">
      <c r="B225" s="40">
        <v>4420.01</v>
      </c>
      <c r="C225" s="40">
        <v>4440</v>
      </c>
      <c r="D225" s="40">
        <v>578</v>
      </c>
      <c r="F225" s="40">
        <v>4420.01</v>
      </c>
      <c r="G225" s="40">
        <v>4440</v>
      </c>
      <c r="H225" s="40">
        <v>489</v>
      </c>
      <c r="J225" s="40">
        <v>4420.01</v>
      </c>
      <c r="K225" s="40">
        <v>4440</v>
      </c>
      <c r="L225" s="40">
        <v>1067</v>
      </c>
    </row>
    <row r="226" spans="2:12" ht="13" x14ac:dyDescent="0.15">
      <c r="B226" s="40">
        <v>4440.01</v>
      </c>
      <c r="C226" s="40">
        <v>4460</v>
      </c>
      <c r="D226" s="40">
        <v>580</v>
      </c>
      <c r="F226" s="40">
        <v>4440.01</v>
      </c>
      <c r="G226" s="40">
        <v>4460</v>
      </c>
      <c r="H226" s="40">
        <v>491</v>
      </c>
      <c r="J226" s="40">
        <v>4440.01</v>
      </c>
      <c r="K226" s="40">
        <v>4460</v>
      </c>
      <c r="L226" s="40">
        <v>1071</v>
      </c>
    </row>
    <row r="227" spans="2:12" ht="13" x14ac:dyDescent="0.15">
      <c r="B227" s="40">
        <v>4460.01</v>
      </c>
      <c r="C227" s="40">
        <v>4480</v>
      </c>
      <c r="D227" s="40">
        <v>583</v>
      </c>
      <c r="F227" s="40">
        <v>4460.01</v>
      </c>
      <c r="G227" s="40">
        <v>4480</v>
      </c>
      <c r="H227" s="40">
        <v>493</v>
      </c>
      <c r="J227" s="40">
        <v>4460.01</v>
      </c>
      <c r="K227" s="40">
        <v>4480</v>
      </c>
      <c r="L227" s="40">
        <v>1076</v>
      </c>
    </row>
    <row r="228" spans="2:12" ht="13" x14ac:dyDescent="0.15">
      <c r="B228" s="40">
        <v>4480.01</v>
      </c>
      <c r="C228" s="40">
        <v>4500</v>
      </c>
      <c r="D228" s="40">
        <v>585</v>
      </c>
      <c r="F228" s="40">
        <v>4480.01</v>
      </c>
      <c r="G228" s="40">
        <v>4500</v>
      </c>
      <c r="H228" s="40">
        <v>495</v>
      </c>
      <c r="J228" s="40">
        <v>4480.01</v>
      </c>
      <c r="K228" s="40">
        <v>4500</v>
      </c>
      <c r="L228" s="40">
        <v>1080</v>
      </c>
    </row>
    <row r="229" spans="2:12" ht="13" x14ac:dyDescent="0.15">
      <c r="B229" s="40">
        <v>4500.01</v>
      </c>
      <c r="C229" s="40">
        <v>4520</v>
      </c>
      <c r="D229" s="40">
        <v>588</v>
      </c>
      <c r="F229" s="40">
        <v>4500.01</v>
      </c>
      <c r="G229" s="40">
        <v>4520</v>
      </c>
      <c r="H229" s="40">
        <v>498</v>
      </c>
      <c r="J229" s="40">
        <v>4500.01</v>
      </c>
      <c r="K229" s="40">
        <v>4520</v>
      </c>
      <c r="L229" s="40">
        <v>1086</v>
      </c>
    </row>
    <row r="230" spans="2:12" ht="13" x14ac:dyDescent="0.15">
      <c r="B230" s="40">
        <v>4520.01</v>
      </c>
      <c r="C230" s="40">
        <v>4540</v>
      </c>
      <c r="D230" s="40">
        <v>591</v>
      </c>
      <c r="F230" s="40">
        <v>4520.01</v>
      </c>
      <c r="G230" s="40">
        <v>4540</v>
      </c>
      <c r="H230" s="40">
        <v>500</v>
      </c>
      <c r="J230" s="40">
        <v>4520.01</v>
      </c>
      <c r="K230" s="40">
        <v>4540</v>
      </c>
      <c r="L230" s="40">
        <v>1091</v>
      </c>
    </row>
    <row r="231" spans="2:12" ht="13" x14ac:dyDescent="0.15">
      <c r="B231" s="40">
        <v>4540.01</v>
      </c>
      <c r="C231" s="40">
        <v>4560</v>
      </c>
      <c r="D231" s="40">
        <v>593</v>
      </c>
      <c r="F231" s="40">
        <v>4540.01</v>
      </c>
      <c r="G231" s="40">
        <v>4560</v>
      </c>
      <c r="H231" s="40">
        <v>502</v>
      </c>
      <c r="J231" s="40">
        <v>4540.01</v>
      </c>
      <c r="K231" s="40">
        <v>4560</v>
      </c>
      <c r="L231" s="40">
        <v>1095</v>
      </c>
    </row>
    <row r="232" spans="2:12" ht="13" x14ac:dyDescent="0.15">
      <c r="B232" s="40">
        <v>4560.01</v>
      </c>
      <c r="C232" s="40">
        <v>4580</v>
      </c>
      <c r="D232" s="40">
        <v>596</v>
      </c>
      <c r="F232" s="40">
        <v>4560.01</v>
      </c>
      <c r="G232" s="40">
        <v>4580</v>
      </c>
      <c r="H232" s="40">
        <v>504</v>
      </c>
      <c r="J232" s="40">
        <v>4560.01</v>
      </c>
      <c r="K232" s="40">
        <v>4580</v>
      </c>
      <c r="L232" s="40">
        <v>1100</v>
      </c>
    </row>
    <row r="233" spans="2:12" ht="13" x14ac:dyDescent="0.15">
      <c r="B233" s="40">
        <v>4580.01</v>
      </c>
      <c r="C233" s="40">
        <v>4600</v>
      </c>
      <c r="D233" s="40">
        <v>598</v>
      </c>
      <c r="F233" s="40">
        <v>4580.01</v>
      </c>
      <c r="G233" s="40">
        <v>4600</v>
      </c>
      <c r="H233" s="40">
        <v>506</v>
      </c>
      <c r="J233" s="40">
        <v>4580.01</v>
      </c>
      <c r="K233" s="40">
        <v>4600</v>
      </c>
      <c r="L233" s="40">
        <v>1104</v>
      </c>
    </row>
    <row r="234" spans="2:12" ht="13" x14ac:dyDescent="0.15">
      <c r="B234" s="40">
        <v>4600.01</v>
      </c>
      <c r="C234" s="40">
        <v>4620</v>
      </c>
      <c r="D234" s="40">
        <v>601</v>
      </c>
      <c r="F234" s="40">
        <v>4600.01</v>
      </c>
      <c r="G234" s="40">
        <v>4620</v>
      </c>
      <c r="H234" s="40">
        <v>509</v>
      </c>
      <c r="J234" s="40">
        <v>4600.01</v>
      </c>
      <c r="K234" s="40">
        <v>4620</v>
      </c>
      <c r="L234" s="40">
        <v>1110</v>
      </c>
    </row>
    <row r="235" spans="2:12" ht="13" x14ac:dyDescent="0.15">
      <c r="B235" s="40">
        <v>4620.01</v>
      </c>
      <c r="C235" s="40">
        <v>4640</v>
      </c>
      <c r="D235" s="40">
        <v>604</v>
      </c>
      <c r="F235" s="40">
        <v>4620.01</v>
      </c>
      <c r="G235" s="40">
        <v>4640</v>
      </c>
      <c r="H235" s="40">
        <v>511</v>
      </c>
      <c r="J235" s="40">
        <v>4620.01</v>
      </c>
      <c r="K235" s="40">
        <v>4640</v>
      </c>
      <c r="L235" s="40">
        <v>1115</v>
      </c>
    </row>
    <row r="236" spans="2:12" ht="13" x14ac:dyDescent="0.15">
      <c r="B236" s="40">
        <v>4640.01</v>
      </c>
      <c r="C236" s="40">
        <v>4660</v>
      </c>
      <c r="D236" s="40">
        <v>606</v>
      </c>
      <c r="F236" s="40">
        <v>4640.01</v>
      </c>
      <c r="G236" s="40">
        <v>4660</v>
      </c>
      <c r="H236" s="40">
        <v>513</v>
      </c>
      <c r="J236" s="40">
        <v>4640.01</v>
      </c>
      <c r="K236" s="40">
        <v>4660</v>
      </c>
      <c r="L236" s="40">
        <v>1119</v>
      </c>
    </row>
    <row r="237" spans="2:12" ht="13" x14ac:dyDescent="0.15">
      <c r="B237" s="40">
        <v>4660.01</v>
      </c>
      <c r="C237" s="40">
        <v>4680</v>
      </c>
      <c r="D237" s="40">
        <v>609</v>
      </c>
      <c r="F237" s="40">
        <v>4660.01</v>
      </c>
      <c r="G237" s="40">
        <v>4680</v>
      </c>
      <c r="H237" s="40">
        <v>515</v>
      </c>
      <c r="J237" s="40">
        <v>4660.01</v>
      </c>
      <c r="K237" s="40">
        <v>4680</v>
      </c>
      <c r="L237" s="40">
        <v>1124</v>
      </c>
    </row>
    <row r="238" spans="2:12" ht="13" x14ac:dyDescent="0.15">
      <c r="B238" s="40">
        <v>4680.01</v>
      </c>
      <c r="C238" s="40">
        <v>4700</v>
      </c>
      <c r="D238" s="40">
        <v>611</v>
      </c>
      <c r="F238" s="40">
        <v>4680.01</v>
      </c>
      <c r="G238" s="40">
        <v>4700</v>
      </c>
      <c r="H238" s="40">
        <v>517</v>
      </c>
      <c r="J238" s="40">
        <v>4680.01</v>
      </c>
      <c r="K238" s="40">
        <v>4700</v>
      </c>
      <c r="L238" s="40">
        <v>1128</v>
      </c>
    </row>
    <row r="239" spans="2:12" ht="13" x14ac:dyDescent="0.15">
      <c r="B239" s="40">
        <v>4700.01</v>
      </c>
      <c r="C239" s="40">
        <v>4720</v>
      </c>
      <c r="D239" s="40">
        <v>614</v>
      </c>
      <c r="F239" s="40">
        <v>4700.01</v>
      </c>
      <c r="G239" s="40">
        <v>4720</v>
      </c>
      <c r="H239" s="40">
        <v>520</v>
      </c>
      <c r="J239" s="40">
        <v>4700.01</v>
      </c>
      <c r="K239" s="40">
        <v>4720</v>
      </c>
      <c r="L239" s="40">
        <v>1134</v>
      </c>
    </row>
    <row r="240" spans="2:12" ht="13" x14ac:dyDescent="0.15">
      <c r="B240" s="40">
        <v>4720.01</v>
      </c>
      <c r="C240" s="40">
        <v>4740</v>
      </c>
      <c r="D240" s="40">
        <v>617</v>
      </c>
      <c r="F240" s="40">
        <v>4720.01</v>
      </c>
      <c r="G240" s="40">
        <v>4740</v>
      </c>
      <c r="H240" s="40">
        <v>522</v>
      </c>
      <c r="J240" s="40">
        <v>4720.01</v>
      </c>
      <c r="K240" s="40">
        <v>4740</v>
      </c>
      <c r="L240" s="40">
        <v>1139</v>
      </c>
    </row>
    <row r="241" spans="2:12" ht="13" x14ac:dyDescent="0.15">
      <c r="B241" s="40">
        <v>4740.01</v>
      </c>
      <c r="C241" s="40">
        <v>4760</v>
      </c>
      <c r="D241" s="40">
        <v>619</v>
      </c>
      <c r="F241" s="40">
        <v>4740.01</v>
      </c>
      <c r="G241" s="40">
        <v>4760</v>
      </c>
      <c r="H241" s="40">
        <v>524</v>
      </c>
      <c r="J241" s="40">
        <v>4740.01</v>
      </c>
      <c r="K241" s="40">
        <v>4760</v>
      </c>
      <c r="L241" s="40">
        <v>1143</v>
      </c>
    </row>
    <row r="242" spans="2:12" ht="13" x14ac:dyDescent="0.15">
      <c r="B242" s="40">
        <v>4760.01</v>
      </c>
      <c r="C242" s="40">
        <v>4780</v>
      </c>
      <c r="D242" s="40">
        <v>622</v>
      </c>
      <c r="F242" s="40">
        <v>4760.01</v>
      </c>
      <c r="G242" s="40">
        <v>4780</v>
      </c>
      <c r="H242" s="40">
        <v>526</v>
      </c>
      <c r="J242" s="40">
        <v>4760.01</v>
      </c>
      <c r="K242" s="40">
        <v>4780</v>
      </c>
      <c r="L242" s="40">
        <v>1148</v>
      </c>
    </row>
    <row r="243" spans="2:12" ht="13" x14ac:dyDescent="0.15">
      <c r="B243" s="40">
        <v>4780.01</v>
      </c>
      <c r="C243" s="40">
        <v>4800</v>
      </c>
      <c r="D243" s="40">
        <v>624</v>
      </c>
      <c r="F243" s="40">
        <v>4780.01</v>
      </c>
      <c r="G243" s="40">
        <v>4800</v>
      </c>
      <c r="H243" s="40">
        <v>528</v>
      </c>
      <c r="J243" s="40">
        <v>4780.01</v>
      </c>
      <c r="K243" s="40">
        <v>4800</v>
      </c>
      <c r="L243" s="40">
        <v>1152</v>
      </c>
    </row>
    <row r="244" spans="2:12" ht="13" x14ac:dyDescent="0.15">
      <c r="B244" s="40">
        <v>4800.01</v>
      </c>
      <c r="C244" s="40">
        <v>4820</v>
      </c>
      <c r="D244" s="40">
        <v>627</v>
      </c>
      <c r="F244" s="40">
        <v>4800.01</v>
      </c>
      <c r="G244" s="40">
        <v>4820</v>
      </c>
      <c r="H244" s="40">
        <v>531</v>
      </c>
      <c r="J244" s="40">
        <v>4800.01</v>
      </c>
      <c r="K244" s="40">
        <v>4820</v>
      </c>
      <c r="L244" s="40">
        <v>1158</v>
      </c>
    </row>
    <row r="245" spans="2:12" ht="13" x14ac:dyDescent="0.15">
      <c r="B245" s="40">
        <v>4820.01</v>
      </c>
      <c r="C245" s="40">
        <v>4840</v>
      </c>
      <c r="D245" s="40">
        <v>630</v>
      </c>
      <c r="F245" s="40">
        <v>4820.01</v>
      </c>
      <c r="G245" s="40">
        <v>4840</v>
      </c>
      <c r="H245" s="40">
        <v>533</v>
      </c>
      <c r="J245" s="40">
        <v>4820.01</v>
      </c>
      <c r="K245" s="40">
        <v>4840</v>
      </c>
      <c r="L245" s="40">
        <v>1163</v>
      </c>
    </row>
    <row r="246" spans="2:12" ht="13" x14ac:dyDescent="0.15">
      <c r="B246" s="40">
        <v>4840.01</v>
      </c>
      <c r="C246" s="40">
        <v>4860</v>
      </c>
      <c r="D246" s="40">
        <v>632</v>
      </c>
      <c r="F246" s="40">
        <v>4840.01</v>
      </c>
      <c r="G246" s="40">
        <v>4860</v>
      </c>
      <c r="H246" s="40">
        <v>535</v>
      </c>
      <c r="J246" s="40">
        <v>4840.01</v>
      </c>
      <c r="K246" s="40">
        <v>4860</v>
      </c>
      <c r="L246" s="40">
        <v>1167</v>
      </c>
    </row>
    <row r="247" spans="2:12" ht="13" x14ac:dyDescent="0.15">
      <c r="B247" s="40">
        <v>4860.01</v>
      </c>
      <c r="C247" s="40">
        <v>4880</v>
      </c>
      <c r="D247" s="40">
        <v>635</v>
      </c>
      <c r="F247" s="40">
        <v>4860.01</v>
      </c>
      <c r="G247" s="40">
        <v>4880</v>
      </c>
      <c r="H247" s="40">
        <v>537</v>
      </c>
      <c r="J247" s="40">
        <v>4860.01</v>
      </c>
      <c r="K247" s="40">
        <v>4880</v>
      </c>
      <c r="L247" s="40">
        <v>1172</v>
      </c>
    </row>
    <row r="248" spans="2:12" ht="13" x14ac:dyDescent="0.15">
      <c r="B248" s="40">
        <v>4880.01</v>
      </c>
      <c r="C248" s="40">
        <v>4900</v>
      </c>
      <c r="D248" s="40">
        <v>637</v>
      </c>
      <c r="F248" s="40">
        <v>4880.01</v>
      </c>
      <c r="G248" s="40">
        <v>4900</v>
      </c>
      <c r="H248" s="40">
        <v>539</v>
      </c>
      <c r="J248" s="40">
        <v>4880.01</v>
      </c>
      <c r="K248" s="40">
        <v>4900</v>
      </c>
      <c r="L248" s="40">
        <v>1176</v>
      </c>
    </row>
    <row r="249" spans="2:12" ht="13" x14ac:dyDescent="0.15">
      <c r="B249" s="40">
        <v>4900.01</v>
      </c>
      <c r="C249" s="40">
        <v>4920</v>
      </c>
      <c r="D249" s="40">
        <v>640</v>
      </c>
      <c r="F249" s="40">
        <v>4900.01</v>
      </c>
      <c r="G249" s="40">
        <v>4920</v>
      </c>
      <c r="H249" s="40">
        <v>542</v>
      </c>
      <c r="J249" s="40">
        <v>4900.01</v>
      </c>
      <c r="K249" s="40">
        <v>4920</v>
      </c>
      <c r="L249" s="40">
        <v>1182</v>
      </c>
    </row>
    <row r="250" spans="2:12" ht="13" x14ac:dyDescent="0.15">
      <c r="B250" s="40">
        <v>4920.01</v>
      </c>
      <c r="C250" s="40">
        <v>4940</v>
      </c>
      <c r="D250" s="40">
        <v>643</v>
      </c>
      <c r="F250" s="40">
        <v>4920.01</v>
      </c>
      <c r="G250" s="40">
        <v>4940</v>
      </c>
      <c r="H250" s="40">
        <v>544</v>
      </c>
      <c r="J250" s="40">
        <v>4920.01</v>
      </c>
      <c r="K250" s="40">
        <v>4940</v>
      </c>
      <c r="L250" s="40">
        <v>1187</v>
      </c>
    </row>
    <row r="251" spans="2:12" ht="13" x14ac:dyDescent="0.15">
      <c r="B251" s="40">
        <v>4940.01</v>
      </c>
      <c r="C251" s="40">
        <v>4960</v>
      </c>
      <c r="D251" s="40">
        <v>645</v>
      </c>
      <c r="F251" s="40">
        <v>4940.01</v>
      </c>
      <c r="G251" s="40">
        <v>4960</v>
      </c>
      <c r="H251" s="40">
        <v>546</v>
      </c>
      <c r="J251" s="40">
        <v>4940.01</v>
      </c>
      <c r="K251" s="40">
        <v>4960</v>
      </c>
      <c r="L251" s="40">
        <v>1191</v>
      </c>
    </row>
    <row r="252" spans="2:12" ht="13" x14ac:dyDescent="0.15">
      <c r="B252" s="40">
        <v>4960.01</v>
      </c>
      <c r="C252" s="40">
        <v>4980</v>
      </c>
      <c r="D252" s="40">
        <v>648</v>
      </c>
      <c r="F252" s="40">
        <v>4960.01</v>
      </c>
      <c r="G252" s="40">
        <v>4980</v>
      </c>
      <c r="H252" s="40">
        <v>548</v>
      </c>
      <c r="J252" s="40">
        <v>4960.01</v>
      </c>
      <c r="K252" s="40">
        <v>4980</v>
      </c>
      <c r="L252" s="40">
        <v>1196</v>
      </c>
    </row>
    <row r="253" spans="2:12" ht="13" x14ac:dyDescent="0.15">
      <c r="B253" s="40">
        <v>4980.01</v>
      </c>
      <c r="C253" s="40">
        <v>5000</v>
      </c>
      <c r="D253" s="40">
        <v>650</v>
      </c>
      <c r="F253" s="40">
        <v>4980.01</v>
      </c>
      <c r="G253" s="40">
        <v>5000</v>
      </c>
      <c r="H253" s="40">
        <v>550</v>
      </c>
      <c r="J253" s="40">
        <v>4980.01</v>
      </c>
      <c r="K253" s="40">
        <v>5000</v>
      </c>
      <c r="L253" s="40">
        <v>1200</v>
      </c>
    </row>
    <row r="254" spans="2:12" ht="13" x14ac:dyDescent="0.15">
      <c r="B254" s="40">
        <v>5000.01</v>
      </c>
      <c r="C254" s="40">
        <v>5100</v>
      </c>
      <c r="D254" s="40">
        <v>612</v>
      </c>
      <c r="F254" s="40">
        <v>5000.01</v>
      </c>
      <c r="G254" s="40">
        <v>5100</v>
      </c>
      <c r="H254" s="40">
        <v>561</v>
      </c>
      <c r="J254" s="40">
        <v>5000.01</v>
      </c>
      <c r="K254" s="40">
        <v>5100</v>
      </c>
      <c r="L254" s="40">
        <v>1173</v>
      </c>
    </row>
    <row r="255" spans="2:12" ht="13" x14ac:dyDescent="0.15">
      <c r="B255" s="40">
        <v>5100.01</v>
      </c>
      <c r="C255" s="40">
        <v>5200</v>
      </c>
      <c r="D255" s="40">
        <v>624</v>
      </c>
      <c r="F255" s="40">
        <v>5100.01</v>
      </c>
      <c r="G255" s="40">
        <v>5200</v>
      </c>
      <c r="H255" s="40">
        <v>572</v>
      </c>
      <c r="J255" s="40">
        <v>5100.01</v>
      </c>
      <c r="K255" s="40">
        <v>5200</v>
      </c>
      <c r="L255" s="40">
        <v>1196</v>
      </c>
    </row>
    <row r="256" spans="2:12" ht="13" x14ac:dyDescent="0.15">
      <c r="B256" s="40">
        <v>5200.01</v>
      </c>
      <c r="C256" s="40">
        <v>5300</v>
      </c>
      <c r="D256" s="40">
        <v>636</v>
      </c>
      <c r="F256" s="40">
        <v>5200.01</v>
      </c>
      <c r="G256" s="40">
        <v>5300</v>
      </c>
      <c r="H256" s="40">
        <v>583</v>
      </c>
      <c r="J256" s="40">
        <v>5200.01</v>
      </c>
      <c r="K256" s="40">
        <v>5300</v>
      </c>
      <c r="L256" s="40">
        <v>1219</v>
      </c>
    </row>
    <row r="257" spans="2:12" ht="13" x14ac:dyDescent="0.15">
      <c r="B257" s="40">
        <v>5300.01</v>
      </c>
      <c r="C257" s="40">
        <v>5400</v>
      </c>
      <c r="D257" s="40">
        <v>648</v>
      </c>
      <c r="F257" s="40">
        <v>5300.01</v>
      </c>
      <c r="G257" s="40">
        <v>5400</v>
      </c>
      <c r="H257" s="40">
        <v>594</v>
      </c>
      <c r="J257" s="40">
        <v>5300.01</v>
      </c>
      <c r="K257" s="40">
        <v>5400</v>
      </c>
      <c r="L257" s="40">
        <v>1242</v>
      </c>
    </row>
    <row r="258" spans="2:12" ht="13" x14ac:dyDescent="0.15">
      <c r="B258" s="40">
        <v>5400.01</v>
      </c>
      <c r="C258" s="40">
        <v>5500</v>
      </c>
      <c r="D258" s="40">
        <v>660</v>
      </c>
      <c r="F258" s="40">
        <v>5400.01</v>
      </c>
      <c r="G258" s="40">
        <v>5500</v>
      </c>
      <c r="H258" s="40">
        <v>605</v>
      </c>
      <c r="J258" s="40">
        <v>5400.01</v>
      </c>
      <c r="K258" s="40">
        <v>5500</v>
      </c>
      <c r="L258" s="40">
        <v>1265</v>
      </c>
    </row>
    <row r="259" spans="2:12" ht="13" x14ac:dyDescent="0.15">
      <c r="B259" s="40">
        <v>5500.01</v>
      </c>
      <c r="C259" s="40">
        <v>5600</v>
      </c>
      <c r="D259" s="40">
        <v>672</v>
      </c>
      <c r="F259" s="40">
        <v>5500.01</v>
      </c>
      <c r="G259" s="40">
        <v>5600</v>
      </c>
      <c r="H259" s="40">
        <v>616</v>
      </c>
      <c r="J259" s="40">
        <v>5500.01</v>
      </c>
      <c r="K259" s="40">
        <v>5600</v>
      </c>
      <c r="L259" s="40">
        <v>1288</v>
      </c>
    </row>
    <row r="260" spans="2:12" ht="13" x14ac:dyDescent="0.15">
      <c r="B260" s="40">
        <v>5600.01</v>
      </c>
      <c r="C260" s="40">
        <v>5700</v>
      </c>
      <c r="D260" s="40">
        <v>684</v>
      </c>
      <c r="F260" s="40">
        <v>5600.01</v>
      </c>
      <c r="G260" s="40">
        <v>5700</v>
      </c>
      <c r="H260" s="40">
        <v>627</v>
      </c>
      <c r="J260" s="40">
        <v>5600.01</v>
      </c>
      <c r="K260" s="40">
        <v>5700</v>
      </c>
      <c r="L260" s="40">
        <v>1311</v>
      </c>
    </row>
    <row r="261" spans="2:12" ht="13" x14ac:dyDescent="0.15">
      <c r="B261" s="40">
        <v>5700.01</v>
      </c>
      <c r="C261" s="40">
        <v>5800</v>
      </c>
      <c r="D261" s="40">
        <v>696</v>
      </c>
      <c r="F261" s="40">
        <v>5700.01</v>
      </c>
      <c r="G261" s="40">
        <v>5800</v>
      </c>
      <c r="H261" s="40">
        <v>638</v>
      </c>
      <c r="J261" s="40">
        <v>5700.01</v>
      </c>
      <c r="K261" s="40">
        <v>5800</v>
      </c>
      <c r="L261" s="40">
        <v>1334</v>
      </c>
    </row>
    <row r="262" spans="2:12" ht="13" x14ac:dyDescent="0.15">
      <c r="B262" s="40">
        <v>5800.01</v>
      </c>
      <c r="C262" s="40">
        <v>5900</v>
      </c>
      <c r="D262" s="40">
        <v>708</v>
      </c>
      <c r="F262" s="40">
        <v>5800.01</v>
      </c>
      <c r="G262" s="40">
        <v>5900</v>
      </c>
      <c r="H262" s="40">
        <v>649</v>
      </c>
      <c r="J262" s="40">
        <v>5800.01</v>
      </c>
      <c r="K262" s="40">
        <v>5900</v>
      </c>
      <c r="L262" s="40">
        <v>1357</v>
      </c>
    </row>
    <row r="263" spans="2:12" ht="13" x14ac:dyDescent="0.15">
      <c r="B263" s="40">
        <v>5900.01</v>
      </c>
      <c r="C263" s="40">
        <v>6000</v>
      </c>
      <c r="D263" s="40">
        <v>720</v>
      </c>
      <c r="F263" s="40">
        <v>5900.01</v>
      </c>
      <c r="G263" s="40">
        <v>6000</v>
      </c>
      <c r="H263" s="40">
        <v>660</v>
      </c>
      <c r="J263" s="40">
        <v>5900.01</v>
      </c>
      <c r="K263" s="40">
        <v>6000</v>
      </c>
      <c r="L263" s="40">
        <v>1380</v>
      </c>
    </row>
    <row r="264" spans="2:12" ht="13" x14ac:dyDescent="0.15">
      <c r="B264" s="40">
        <v>6000.01</v>
      </c>
      <c r="C264" s="40">
        <v>6100</v>
      </c>
      <c r="D264" s="40">
        <v>732</v>
      </c>
      <c r="F264" s="40">
        <v>6000.01</v>
      </c>
      <c r="G264" s="40">
        <v>6100</v>
      </c>
      <c r="H264" s="40">
        <v>671</v>
      </c>
      <c r="J264" s="40">
        <v>6000.01</v>
      </c>
      <c r="K264" s="40">
        <v>6100</v>
      </c>
      <c r="L264" s="40">
        <v>1403</v>
      </c>
    </row>
    <row r="265" spans="2:12" ht="13" x14ac:dyDescent="0.15">
      <c r="B265" s="40">
        <v>6100.01</v>
      </c>
      <c r="C265" s="40">
        <v>6200</v>
      </c>
      <c r="D265" s="40">
        <v>744</v>
      </c>
      <c r="F265" s="40">
        <v>6100.01</v>
      </c>
      <c r="G265" s="40">
        <v>6200</v>
      </c>
      <c r="H265" s="40">
        <v>682</v>
      </c>
      <c r="J265" s="40">
        <v>6100.01</v>
      </c>
      <c r="K265" s="40">
        <v>6200</v>
      </c>
      <c r="L265" s="40">
        <v>1426</v>
      </c>
    </row>
    <row r="266" spans="2:12" ht="13" x14ac:dyDescent="0.15">
      <c r="B266" s="40">
        <v>6200.01</v>
      </c>
      <c r="C266" s="40">
        <v>6300</v>
      </c>
      <c r="D266" s="40">
        <v>756</v>
      </c>
      <c r="F266" s="40">
        <v>6200.01</v>
      </c>
      <c r="G266" s="40">
        <v>6300</v>
      </c>
      <c r="H266" s="40">
        <v>693</v>
      </c>
      <c r="J266" s="40">
        <v>6200.01</v>
      </c>
      <c r="K266" s="40">
        <v>6300</v>
      </c>
      <c r="L266" s="40">
        <v>1449</v>
      </c>
    </row>
    <row r="267" spans="2:12" ht="13" x14ac:dyDescent="0.15">
      <c r="B267" s="40">
        <v>6300.01</v>
      </c>
      <c r="C267" s="40">
        <v>6400</v>
      </c>
      <c r="D267" s="40">
        <v>768</v>
      </c>
      <c r="F267" s="40">
        <v>6300.01</v>
      </c>
      <c r="G267" s="40">
        <v>6400</v>
      </c>
      <c r="H267" s="40">
        <v>704</v>
      </c>
      <c r="J267" s="40">
        <v>6300.01</v>
      </c>
      <c r="K267" s="40">
        <v>6400</v>
      </c>
      <c r="L267" s="40">
        <v>1472</v>
      </c>
    </row>
    <row r="268" spans="2:12" ht="13" x14ac:dyDescent="0.15">
      <c r="B268" s="40">
        <v>6400.01</v>
      </c>
      <c r="C268" s="40">
        <v>6500</v>
      </c>
      <c r="D268" s="40">
        <v>780</v>
      </c>
      <c r="F268" s="40">
        <v>6400.01</v>
      </c>
      <c r="G268" s="40">
        <v>6500</v>
      </c>
      <c r="H268" s="40">
        <v>715</v>
      </c>
      <c r="J268" s="40">
        <v>6400.01</v>
      </c>
      <c r="K268" s="40">
        <v>6500</v>
      </c>
      <c r="L268" s="40">
        <v>1495</v>
      </c>
    </row>
    <row r="269" spans="2:12" ht="13" x14ac:dyDescent="0.15">
      <c r="B269" s="40">
        <v>6500.01</v>
      </c>
      <c r="C269" s="40">
        <v>6600</v>
      </c>
      <c r="D269" s="40">
        <v>792</v>
      </c>
      <c r="F269" s="40">
        <v>6500.01</v>
      </c>
      <c r="G269" s="40">
        <v>6600</v>
      </c>
      <c r="H269" s="40">
        <v>726</v>
      </c>
      <c r="J269" s="40">
        <v>6500.01</v>
      </c>
      <c r="K269" s="40">
        <v>6600</v>
      </c>
      <c r="L269" s="40">
        <v>1518</v>
      </c>
    </row>
    <row r="270" spans="2:12" ht="13" x14ac:dyDescent="0.15">
      <c r="B270" s="40">
        <v>6600.01</v>
      </c>
      <c r="C270" s="40">
        <v>6700</v>
      </c>
      <c r="D270" s="40">
        <v>804</v>
      </c>
      <c r="F270" s="40">
        <v>6600.01</v>
      </c>
      <c r="G270" s="40">
        <v>6700</v>
      </c>
      <c r="H270" s="40">
        <v>737</v>
      </c>
      <c r="J270" s="40">
        <v>6600.01</v>
      </c>
      <c r="K270" s="40">
        <v>6700</v>
      </c>
      <c r="L270" s="40">
        <v>1541</v>
      </c>
    </row>
    <row r="271" spans="2:12" ht="13" x14ac:dyDescent="0.15">
      <c r="B271" s="40">
        <v>6700.01</v>
      </c>
      <c r="C271" s="40">
        <v>6800</v>
      </c>
      <c r="D271" s="40">
        <v>816</v>
      </c>
      <c r="F271" s="40">
        <v>6700.01</v>
      </c>
      <c r="G271" s="40">
        <v>6800</v>
      </c>
      <c r="H271" s="40">
        <v>748</v>
      </c>
      <c r="J271" s="40">
        <v>6700.01</v>
      </c>
      <c r="K271" s="40">
        <v>6800</v>
      </c>
      <c r="L271" s="40">
        <v>1564</v>
      </c>
    </row>
    <row r="272" spans="2:12" ht="13" x14ac:dyDescent="0.15">
      <c r="B272" s="40">
        <v>6800.01</v>
      </c>
      <c r="C272" s="40">
        <v>6900</v>
      </c>
      <c r="D272" s="40">
        <v>828</v>
      </c>
      <c r="F272" s="40">
        <v>6800.01</v>
      </c>
      <c r="G272" s="40">
        <v>6900</v>
      </c>
      <c r="H272" s="40">
        <v>759</v>
      </c>
      <c r="J272" s="40">
        <v>6800.01</v>
      </c>
      <c r="K272" s="40">
        <v>6900</v>
      </c>
      <c r="L272" s="40">
        <v>1587</v>
      </c>
    </row>
    <row r="273" spans="2:12" ht="13" x14ac:dyDescent="0.15">
      <c r="B273" s="40">
        <v>6900.01</v>
      </c>
      <c r="C273" s="40">
        <v>7000</v>
      </c>
      <c r="D273" s="40">
        <v>840</v>
      </c>
      <c r="F273" s="40">
        <v>6900.01</v>
      </c>
      <c r="G273" s="40">
        <v>7000</v>
      </c>
      <c r="H273" s="40">
        <v>770</v>
      </c>
      <c r="J273" s="40">
        <v>6900.01</v>
      </c>
      <c r="K273" s="40">
        <v>7000</v>
      </c>
      <c r="L273" s="40">
        <v>1610</v>
      </c>
    </row>
    <row r="274" spans="2:12" ht="13" x14ac:dyDescent="0.15">
      <c r="B274" s="40">
        <v>7000.01</v>
      </c>
      <c r="C274" s="40">
        <v>7100</v>
      </c>
      <c r="D274" s="40">
        <v>852</v>
      </c>
      <c r="F274" s="40">
        <v>7000.01</v>
      </c>
      <c r="G274" s="40">
        <v>7100</v>
      </c>
      <c r="H274" s="40">
        <v>781</v>
      </c>
      <c r="J274" s="40">
        <v>7000.01</v>
      </c>
      <c r="K274" s="40">
        <v>7100</v>
      </c>
      <c r="L274" s="40">
        <v>1633</v>
      </c>
    </row>
    <row r="275" spans="2:12" ht="13" x14ac:dyDescent="0.15">
      <c r="B275" s="40">
        <v>7100.01</v>
      </c>
      <c r="C275" s="40">
        <v>7200</v>
      </c>
      <c r="D275" s="40">
        <v>864</v>
      </c>
      <c r="F275" s="40">
        <v>7100.01</v>
      </c>
      <c r="G275" s="40">
        <v>7200</v>
      </c>
      <c r="H275" s="40">
        <v>792</v>
      </c>
      <c r="J275" s="40">
        <v>7100.01</v>
      </c>
      <c r="K275" s="40">
        <v>7200</v>
      </c>
      <c r="L275" s="40">
        <v>1656</v>
      </c>
    </row>
    <row r="276" spans="2:12" ht="13" x14ac:dyDescent="0.15">
      <c r="B276" s="40">
        <v>7200.01</v>
      </c>
      <c r="C276" s="40">
        <v>7300</v>
      </c>
      <c r="D276" s="40">
        <v>876</v>
      </c>
      <c r="F276" s="40">
        <v>7200.01</v>
      </c>
      <c r="G276" s="40">
        <v>7300</v>
      </c>
      <c r="H276" s="40">
        <v>803</v>
      </c>
      <c r="J276" s="40">
        <v>7200.01</v>
      </c>
      <c r="K276" s="40">
        <v>7300</v>
      </c>
      <c r="L276" s="40">
        <v>1679</v>
      </c>
    </row>
    <row r="277" spans="2:12" ht="13" x14ac:dyDescent="0.15">
      <c r="B277" s="40">
        <v>7300.01</v>
      </c>
      <c r="C277" s="40">
        <v>7400</v>
      </c>
      <c r="D277" s="40">
        <v>888</v>
      </c>
      <c r="F277" s="40">
        <v>7300.01</v>
      </c>
      <c r="G277" s="40">
        <v>7400</v>
      </c>
      <c r="H277" s="40">
        <v>814</v>
      </c>
      <c r="J277" s="40">
        <v>7300.01</v>
      </c>
      <c r="K277" s="40">
        <v>7400</v>
      </c>
      <c r="L277" s="40">
        <v>1702</v>
      </c>
    </row>
    <row r="278" spans="2:12" ht="13" x14ac:dyDescent="0.15">
      <c r="B278" s="40">
        <v>7400.01</v>
      </c>
      <c r="C278" s="40">
        <v>7500</v>
      </c>
      <c r="D278" s="40">
        <v>900</v>
      </c>
      <c r="F278" s="40">
        <v>7400.01</v>
      </c>
      <c r="G278" s="40">
        <v>7500</v>
      </c>
      <c r="H278" s="40">
        <v>825</v>
      </c>
      <c r="J278" s="40">
        <v>7400.01</v>
      </c>
      <c r="K278" s="40">
        <v>7500</v>
      </c>
      <c r="L278" s="40">
        <v>1725</v>
      </c>
    </row>
    <row r="279" spans="2:12" ht="13" x14ac:dyDescent="0.15">
      <c r="B279" s="40">
        <v>7500.01</v>
      </c>
      <c r="C279" s="40">
        <v>7600</v>
      </c>
      <c r="D279" s="40">
        <v>912</v>
      </c>
      <c r="F279" s="40">
        <v>7500.01</v>
      </c>
      <c r="G279" s="40">
        <v>7600</v>
      </c>
      <c r="H279" s="40">
        <v>836</v>
      </c>
      <c r="J279" s="40">
        <v>7500.01</v>
      </c>
      <c r="K279" s="40">
        <v>7600</v>
      </c>
      <c r="L279" s="40">
        <v>1748</v>
      </c>
    </row>
    <row r="280" spans="2:12" ht="13" x14ac:dyDescent="0.15">
      <c r="B280" s="40">
        <v>7600.01</v>
      </c>
      <c r="C280" s="40">
        <v>7700</v>
      </c>
      <c r="D280" s="40">
        <v>924</v>
      </c>
      <c r="F280" s="40">
        <v>7600.01</v>
      </c>
      <c r="G280" s="40">
        <v>7700</v>
      </c>
      <c r="H280" s="40">
        <v>847</v>
      </c>
      <c r="J280" s="40">
        <v>7600.01</v>
      </c>
      <c r="K280" s="40">
        <v>7700</v>
      </c>
      <c r="L280" s="40">
        <v>1771</v>
      </c>
    </row>
    <row r="281" spans="2:12" ht="13" x14ac:dyDescent="0.15">
      <c r="B281" s="40">
        <v>7700.01</v>
      </c>
      <c r="C281" s="40">
        <v>7800</v>
      </c>
      <c r="D281" s="40">
        <v>936</v>
      </c>
      <c r="F281" s="40">
        <v>7700.01</v>
      </c>
      <c r="G281" s="40">
        <v>7800</v>
      </c>
      <c r="H281" s="40">
        <v>858</v>
      </c>
      <c r="J281" s="40">
        <v>7700.01</v>
      </c>
      <c r="K281" s="40">
        <v>7800</v>
      </c>
      <c r="L281" s="40">
        <v>1794</v>
      </c>
    </row>
    <row r="282" spans="2:12" ht="13" x14ac:dyDescent="0.15">
      <c r="B282" s="40">
        <v>7800.01</v>
      </c>
      <c r="C282" s="40">
        <v>7900</v>
      </c>
      <c r="D282" s="40">
        <v>948</v>
      </c>
      <c r="F282" s="40">
        <v>7800.01</v>
      </c>
      <c r="G282" s="40">
        <v>7900</v>
      </c>
      <c r="H282" s="40">
        <v>869</v>
      </c>
      <c r="J282" s="40">
        <v>7800.01</v>
      </c>
      <c r="K282" s="40">
        <v>7900</v>
      </c>
      <c r="L282" s="40">
        <v>1817</v>
      </c>
    </row>
    <row r="283" spans="2:12" ht="13" x14ac:dyDescent="0.15">
      <c r="B283" s="40">
        <v>7900.01</v>
      </c>
      <c r="C283" s="40">
        <v>8000</v>
      </c>
      <c r="D283" s="40">
        <v>960</v>
      </c>
      <c r="F283" s="40">
        <v>7900.01</v>
      </c>
      <c r="G283" s="40">
        <v>8000</v>
      </c>
      <c r="H283" s="40">
        <v>880</v>
      </c>
      <c r="J283" s="40">
        <v>7900.01</v>
      </c>
      <c r="K283" s="40">
        <v>8000</v>
      </c>
      <c r="L283" s="40">
        <v>1840</v>
      </c>
    </row>
    <row r="284" spans="2:12" ht="13" x14ac:dyDescent="0.15">
      <c r="B284" s="40">
        <v>8000.01</v>
      </c>
      <c r="C284" s="40">
        <v>8100</v>
      </c>
      <c r="D284" s="40">
        <v>972</v>
      </c>
      <c r="F284" s="40">
        <v>8000.01</v>
      </c>
      <c r="G284" s="40">
        <v>8100</v>
      </c>
      <c r="H284" s="40">
        <v>891</v>
      </c>
      <c r="J284" s="40">
        <v>8000.01</v>
      </c>
      <c r="K284" s="40">
        <v>8100</v>
      </c>
      <c r="L284" s="40">
        <v>1863</v>
      </c>
    </row>
    <row r="285" spans="2:12" ht="13" x14ac:dyDescent="0.15">
      <c r="B285" s="40">
        <v>8100.01</v>
      </c>
      <c r="C285" s="40">
        <v>8200</v>
      </c>
      <c r="D285" s="40">
        <v>984</v>
      </c>
      <c r="F285" s="40">
        <v>8100.01</v>
      </c>
      <c r="G285" s="40">
        <v>8200</v>
      </c>
      <c r="H285" s="40">
        <v>902</v>
      </c>
      <c r="J285" s="40">
        <v>8100.01</v>
      </c>
      <c r="K285" s="40">
        <v>8200</v>
      </c>
      <c r="L285" s="40">
        <v>1886</v>
      </c>
    </row>
    <row r="286" spans="2:12" ht="13" x14ac:dyDescent="0.15">
      <c r="B286" s="40">
        <v>8200.01</v>
      </c>
      <c r="C286" s="40">
        <v>8300</v>
      </c>
      <c r="D286" s="40">
        <v>996</v>
      </c>
      <c r="F286" s="40">
        <v>8200.01</v>
      </c>
      <c r="G286" s="40">
        <v>8300</v>
      </c>
      <c r="H286" s="40">
        <v>913</v>
      </c>
      <c r="J286" s="40">
        <v>8200.01</v>
      </c>
      <c r="K286" s="40">
        <v>8300</v>
      </c>
      <c r="L286" s="40">
        <v>1909</v>
      </c>
    </row>
    <row r="287" spans="2:12" ht="13" x14ac:dyDescent="0.15">
      <c r="B287" s="40">
        <v>8300.01</v>
      </c>
      <c r="C287" s="40">
        <v>8400</v>
      </c>
      <c r="D287" s="40">
        <v>1008</v>
      </c>
      <c r="F287" s="40">
        <v>8300.01</v>
      </c>
      <c r="G287" s="40">
        <v>8400</v>
      </c>
      <c r="H287" s="40">
        <v>924</v>
      </c>
      <c r="J287" s="40">
        <v>8300.01</v>
      </c>
      <c r="K287" s="40">
        <v>8400</v>
      </c>
      <c r="L287" s="40">
        <v>1932</v>
      </c>
    </row>
    <row r="288" spans="2:12" ht="13" x14ac:dyDescent="0.15">
      <c r="B288" s="40">
        <v>8400.01</v>
      </c>
      <c r="C288" s="40">
        <v>8500</v>
      </c>
      <c r="D288" s="40">
        <v>1020</v>
      </c>
      <c r="F288" s="40">
        <v>8400.01</v>
      </c>
      <c r="G288" s="40">
        <v>8500</v>
      </c>
      <c r="H288" s="40">
        <v>935</v>
      </c>
      <c r="J288" s="40">
        <v>8400.01</v>
      </c>
      <c r="K288" s="40">
        <v>8500</v>
      </c>
      <c r="L288" s="40">
        <v>1955</v>
      </c>
    </row>
    <row r="289" spans="2:12" ht="13" x14ac:dyDescent="0.15">
      <c r="B289" s="40">
        <v>8500.01</v>
      </c>
      <c r="C289" s="40">
        <v>8600</v>
      </c>
      <c r="D289" s="40">
        <v>1032</v>
      </c>
      <c r="F289" s="40">
        <v>8500.01</v>
      </c>
      <c r="G289" s="40">
        <v>8600</v>
      </c>
      <c r="H289" s="40">
        <v>946</v>
      </c>
      <c r="J289" s="40">
        <v>8500.01</v>
      </c>
      <c r="K289" s="40">
        <v>8600</v>
      </c>
      <c r="L289" s="40">
        <v>1978</v>
      </c>
    </row>
    <row r="290" spans="2:12" ht="13" x14ac:dyDescent="0.15">
      <c r="B290" s="40">
        <v>8600.01</v>
      </c>
      <c r="C290" s="40">
        <v>8700</v>
      </c>
      <c r="D290" s="40">
        <v>1044</v>
      </c>
      <c r="F290" s="40">
        <v>8600.01</v>
      </c>
      <c r="G290" s="40">
        <v>8700</v>
      </c>
      <c r="H290" s="40">
        <v>957</v>
      </c>
      <c r="J290" s="40">
        <v>8600.01</v>
      </c>
      <c r="K290" s="40">
        <v>8700</v>
      </c>
      <c r="L290" s="40">
        <v>2001</v>
      </c>
    </row>
    <row r="291" spans="2:12" ht="13" x14ac:dyDescent="0.15">
      <c r="B291" s="40">
        <v>8700.01</v>
      </c>
      <c r="C291" s="40">
        <v>8800</v>
      </c>
      <c r="D291" s="40">
        <v>1056</v>
      </c>
      <c r="F291" s="40">
        <v>8700.01</v>
      </c>
      <c r="G291" s="40">
        <v>8800</v>
      </c>
      <c r="H291" s="40">
        <v>968</v>
      </c>
      <c r="J291" s="40">
        <v>8700.01</v>
      </c>
      <c r="K291" s="40">
        <v>8800</v>
      </c>
      <c r="L291" s="40">
        <v>2024</v>
      </c>
    </row>
    <row r="292" spans="2:12" ht="13" x14ac:dyDescent="0.15">
      <c r="B292" s="40">
        <v>8800.01</v>
      </c>
      <c r="C292" s="40">
        <v>8900</v>
      </c>
      <c r="D292" s="40">
        <v>1068</v>
      </c>
      <c r="F292" s="40">
        <v>8800.01</v>
      </c>
      <c r="G292" s="40">
        <v>8900</v>
      </c>
      <c r="H292" s="40">
        <v>979</v>
      </c>
      <c r="J292" s="40">
        <v>8800.01</v>
      </c>
      <c r="K292" s="40">
        <v>8900</v>
      </c>
      <c r="L292" s="40">
        <v>2047</v>
      </c>
    </row>
    <row r="293" spans="2:12" ht="13" x14ac:dyDescent="0.15">
      <c r="B293" s="40">
        <v>8900.01</v>
      </c>
      <c r="C293" s="40">
        <v>9000</v>
      </c>
      <c r="D293" s="40">
        <v>1080</v>
      </c>
      <c r="F293" s="40">
        <v>8900.01</v>
      </c>
      <c r="G293" s="40">
        <v>9000</v>
      </c>
      <c r="H293" s="40">
        <v>990</v>
      </c>
      <c r="J293" s="40">
        <v>8900.01</v>
      </c>
      <c r="K293" s="40">
        <v>9000</v>
      </c>
      <c r="L293" s="40">
        <v>2070</v>
      </c>
    </row>
    <row r="294" spans="2:12" ht="13" x14ac:dyDescent="0.15">
      <c r="B294" s="40">
        <v>9000.01</v>
      </c>
      <c r="C294" s="40">
        <v>9100</v>
      </c>
      <c r="D294" s="40">
        <v>1092</v>
      </c>
      <c r="F294" s="40">
        <v>9000.01</v>
      </c>
      <c r="G294" s="40">
        <v>9100</v>
      </c>
      <c r="H294" s="40">
        <v>1001</v>
      </c>
      <c r="J294" s="40">
        <v>9000.01</v>
      </c>
      <c r="K294" s="40">
        <v>9100</v>
      </c>
      <c r="L294" s="40">
        <v>2093</v>
      </c>
    </row>
    <row r="295" spans="2:12" ht="13" x14ac:dyDescent="0.15">
      <c r="B295" s="40">
        <v>9100.01</v>
      </c>
      <c r="C295" s="40">
        <v>9200</v>
      </c>
      <c r="D295" s="40">
        <v>1104</v>
      </c>
      <c r="F295" s="40">
        <v>9100.01</v>
      </c>
      <c r="G295" s="40">
        <v>9200</v>
      </c>
      <c r="H295" s="40">
        <v>1012</v>
      </c>
      <c r="J295" s="40">
        <v>9100.01</v>
      </c>
      <c r="K295" s="40">
        <v>9200</v>
      </c>
      <c r="L295" s="40">
        <v>2116</v>
      </c>
    </row>
    <row r="296" spans="2:12" ht="13" x14ac:dyDescent="0.15">
      <c r="B296" s="40">
        <v>9200.01</v>
      </c>
      <c r="C296" s="40">
        <v>9300</v>
      </c>
      <c r="D296" s="40">
        <v>1116</v>
      </c>
      <c r="F296" s="40">
        <v>9200.01</v>
      </c>
      <c r="G296" s="40">
        <v>9300</v>
      </c>
      <c r="H296" s="40">
        <v>1023</v>
      </c>
      <c r="J296" s="40">
        <v>9200.01</v>
      </c>
      <c r="K296" s="40">
        <v>9300</v>
      </c>
      <c r="L296" s="40">
        <v>2139</v>
      </c>
    </row>
    <row r="297" spans="2:12" ht="13" x14ac:dyDescent="0.15">
      <c r="B297" s="40">
        <v>9300.01</v>
      </c>
      <c r="C297" s="40">
        <v>9400</v>
      </c>
      <c r="D297" s="40">
        <v>1128</v>
      </c>
      <c r="F297" s="40">
        <v>9300.01</v>
      </c>
      <c r="G297" s="40">
        <v>9400</v>
      </c>
      <c r="H297" s="40">
        <v>1034</v>
      </c>
      <c r="J297" s="40">
        <v>9300.01</v>
      </c>
      <c r="K297" s="40">
        <v>9400</v>
      </c>
      <c r="L297" s="40">
        <v>2162</v>
      </c>
    </row>
    <row r="298" spans="2:12" ht="13" x14ac:dyDescent="0.15">
      <c r="B298" s="40">
        <v>9400.01</v>
      </c>
      <c r="C298" s="40">
        <v>9500</v>
      </c>
      <c r="D298" s="40">
        <v>1140</v>
      </c>
      <c r="F298" s="40">
        <v>9400.01</v>
      </c>
      <c r="G298" s="40">
        <v>9500</v>
      </c>
      <c r="H298" s="40">
        <v>1045</v>
      </c>
      <c r="J298" s="40">
        <v>9400.01</v>
      </c>
      <c r="K298" s="40">
        <v>9500</v>
      </c>
      <c r="L298" s="40">
        <v>2185</v>
      </c>
    </row>
    <row r="299" spans="2:12" ht="13" x14ac:dyDescent="0.15">
      <c r="B299" s="40">
        <v>9500.01</v>
      </c>
      <c r="C299" s="40">
        <v>9600</v>
      </c>
      <c r="D299" s="40">
        <v>1152</v>
      </c>
      <c r="F299" s="40">
        <v>9500.01</v>
      </c>
      <c r="G299" s="40">
        <v>9600</v>
      </c>
      <c r="H299" s="40">
        <v>1056</v>
      </c>
      <c r="J299" s="40">
        <v>9500.01</v>
      </c>
      <c r="K299" s="40">
        <v>9600</v>
      </c>
      <c r="L299" s="40">
        <v>2208</v>
      </c>
    </row>
    <row r="300" spans="2:12" ht="13" x14ac:dyDescent="0.15">
      <c r="B300" s="40">
        <v>9600.01</v>
      </c>
      <c r="C300" s="40">
        <v>9700</v>
      </c>
      <c r="D300" s="40">
        <v>1164</v>
      </c>
      <c r="F300" s="40">
        <v>9600.01</v>
      </c>
      <c r="G300" s="40">
        <v>9700</v>
      </c>
      <c r="H300" s="40">
        <v>1067</v>
      </c>
      <c r="J300" s="40">
        <v>9600.01</v>
      </c>
      <c r="K300" s="40">
        <v>9700</v>
      </c>
      <c r="L300" s="40">
        <v>2231</v>
      </c>
    </row>
    <row r="301" spans="2:12" ht="13" x14ac:dyDescent="0.15">
      <c r="B301" s="40">
        <v>9700.01</v>
      </c>
      <c r="C301" s="40">
        <v>9800</v>
      </c>
      <c r="D301" s="40">
        <v>1176</v>
      </c>
      <c r="F301" s="40">
        <v>9700.01</v>
      </c>
      <c r="G301" s="40">
        <v>9800</v>
      </c>
      <c r="H301" s="40">
        <v>1078</v>
      </c>
      <c r="J301" s="40">
        <v>9700.01</v>
      </c>
      <c r="K301" s="40">
        <v>9800</v>
      </c>
      <c r="L301" s="40">
        <v>2254</v>
      </c>
    </row>
    <row r="302" spans="2:12" ht="13" x14ac:dyDescent="0.15">
      <c r="B302" s="40">
        <v>9800.01</v>
      </c>
      <c r="C302" s="40">
        <v>9900</v>
      </c>
      <c r="D302" s="40">
        <v>1188</v>
      </c>
      <c r="F302" s="40">
        <v>9800.01</v>
      </c>
      <c r="G302" s="40">
        <v>9900</v>
      </c>
      <c r="H302" s="40">
        <v>1089</v>
      </c>
      <c r="J302" s="40">
        <v>9800.01</v>
      </c>
      <c r="K302" s="40">
        <v>9900</v>
      </c>
      <c r="L302" s="40">
        <v>2277</v>
      </c>
    </row>
    <row r="303" spans="2:12" ht="13" x14ac:dyDescent="0.15">
      <c r="B303" s="40">
        <v>9900.01</v>
      </c>
      <c r="C303" s="40">
        <v>10000</v>
      </c>
      <c r="D303" s="40">
        <v>1200</v>
      </c>
      <c r="F303" s="40">
        <v>9900.01</v>
      </c>
      <c r="G303" s="40">
        <v>10000</v>
      </c>
      <c r="H303" s="40">
        <v>1100</v>
      </c>
      <c r="J303" s="40">
        <v>9900.01</v>
      </c>
      <c r="K303" s="40">
        <v>10000</v>
      </c>
      <c r="L303" s="40">
        <v>2300</v>
      </c>
    </row>
    <row r="304" spans="2:12" ht="13" x14ac:dyDescent="0.15">
      <c r="B304" s="40">
        <v>10000.01</v>
      </c>
      <c r="C304" s="40">
        <v>10100</v>
      </c>
      <c r="D304" s="40">
        <v>1212</v>
      </c>
      <c r="F304" s="40">
        <v>10000.01</v>
      </c>
      <c r="G304" s="40">
        <v>10100</v>
      </c>
      <c r="H304" s="40">
        <v>1111</v>
      </c>
      <c r="J304" s="40">
        <v>10000.01</v>
      </c>
      <c r="K304" s="40">
        <v>10100</v>
      </c>
      <c r="L304" s="40">
        <v>2323</v>
      </c>
    </row>
    <row r="305" spans="2:12" ht="13" x14ac:dyDescent="0.15">
      <c r="B305" s="40">
        <v>10100.01</v>
      </c>
      <c r="C305" s="40">
        <v>10200</v>
      </c>
      <c r="D305" s="40">
        <v>1224</v>
      </c>
      <c r="F305" s="40">
        <v>10100.01</v>
      </c>
      <c r="G305" s="40">
        <v>10200</v>
      </c>
      <c r="H305" s="40">
        <v>1122</v>
      </c>
      <c r="J305" s="40">
        <v>10100.01</v>
      </c>
      <c r="K305" s="40">
        <v>10200</v>
      </c>
      <c r="L305" s="40">
        <v>2346</v>
      </c>
    </row>
    <row r="306" spans="2:12" ht="13" x14ac:dyDescent="0.15">
      <c r="B306" s="40">
        <v>10200.01</v>
      </c>
      <c r="C306" s="40">
        <v>10300</v>
      </c>
      <c r="D306" s="40">
        <v>1236</v>
      </c>
      <c r="F306" s="40">
        <v>10200.01</v>
      </c>
      <c r="G306" s="40">
        <v>10300</v>
      </c>
      <c r="H306" s="40">
        <v>1133</v>
      </c>
      <c r="J306" s="40">
        <v>10200.01</v>
      </c>
      <c r="K306" s="40">
        <v>10300</v>
      </c>
      <c r="L306" s="40">
        <v>2369</v>
      </c>
    </row>
    <row r="307" spans="2:12" ht="13" x14ac:dyDescent="0.15">
      <c r="B307" s="40">
        <v>10300.01</v>
      </c>
      <c r="C307" s="40">
        <v>10400</v>
      </c>
      <c r="D307" s="40">
        <v>1248</v>
      </c>
      <c r="F307" s="40">
        <v>10300.01</v>
      </c>
      <c r="G307" s="40">
        <v>10400</v>
      </c>
      <c r="H307" s="40">
        <v>1144</v>
      </c>
      <c r="J307" s="40">
        <v>10300.01</v>
      </c>
      <c r="K307" s="40">
        <v>10400</v>
      </c>
      <c r="L307" s="40">
        <v>2392</v>
      </c>
    </row>
    <row r="308" spans="2:12" ht="13" x14ac:dyDescent="0.15">
      <c r="B308" s="40">
        <v>10400.01</v>
      </c>
      <c r="C308" s="40">
        <v>10500</v>
      </c>
      <c r="D308" s="40">
        <v>1260</v>
      </c>
      <c r="F308" s="40">
        <v>10400.01</v>
      </c>
      <c r="G308" s="40">
        <v>10500</v>
      </c>
      <c r="H308" s="40">
        <v>1155</v>
      </c>
      <c r="J308" s="40">
        <v>10400.01</v>
      </c>
      <c r="K308" s="40">
        <v>10500</v>
      </c>
      <c r="L308" s="40">
        <v>2415</v>
      </c>
    </row>
    <row r="309" spans="2:12" ht="13" x14ac:dyDescent="0.15">
      <c r="B309" s="40">
        <v>10500.01</v>
      </c>
      <c r="C309" s="40">
        <v>10600</v>
      </c>
      <c r="D309" s="40">
        <v>1272</v>
      </c>
      <c r="F309" s="40">
        <v>10500.01</v>
      </c>
      <c r="G309" s="40">
        <v>10600</v>
      </c>
      <c r="H309" s="40">
        <v>1166</v>
      </c>
      <c r="J309" s="40">
        <v>10500.01</v>
      </c>
      <c r="K309" s="40">
        <v>10600</v>
      </c>
      <c r="L309" s="40">
        <v>2438</v>
      </c>
    </row>
    <row r="310" spans="2:12" ht="13" x14ac:dyDescent="0.15">
      <c r="B310" s="40">
        <v>10600.01</v>
      </c>
      <c r="C310" s="40">
        <v>10700</v>
      </c>
      <c r="D310" s="40">
        <v>1284</v>
      </c>
      <c r="F310" s="40">
        <v>10600.01</v>
      </c>
      <c r="G310" s="40">
        <v>10700</v>
      </c>
      <c r="H310" s="40">
        <v>1177</v>
      </c>
      <c r="J310" s="40">
        <v>10600.01</v>
      </c>
      <c r="K310" s="40">
        <v>10700</v>
      </c>
      <c r="L310" s="40">
        <v>2461</v>
      </c>
    </row>
    <row r="311" spans="2:12" ht="13" x14ac:dyDescent="0.15">
      <c r="B311" s="40">
        <v>10700.01</v>
      </c>
      <c r="C311" s="40">
        <v>10800</v>
      </c>
      <c r="D311" s="40">
        <v>1296</v>
      </c>
      <c r="F311" s="40">
        <v>10700.01</v>
      </c>
      <c r="G311" s="40">
        <v>10800</v>
      </c>
      <c r="H311" s="40">
        <v>1188</v>
      </c>
      <c r="J311" s="40">
        <v>10700.01</v>
      </c>
      <c r="K311" s="40">
        <v>10800</v>
      </c>
      <c r="L311" s="40">
        <v>2484</v>
      </c>
    </row>
    <row r="312" spans="2:12" ht="13" x14ac:dyDescent="0.15">
      <c r="B312" s="40">
        <v>10800.01</v>
      </c>
      <c r="C312" s="40">
        <v>10900</v>
      </c>
      <c r="D312" s="40">
        <v>1308</v>
      </c>
      <c r="F312" s="40">
        <v>10800.01</v>
      </c>
      <c r="G312" s="40">
        <v>10900</v>
      </c>
      <c r="H312" s="40">
        <v>1199</v>
      </c>
      <c r="J312" s="40">
        <v>10800.01</v>
      </c>
      <c r="K312" s="40">
        <v>10900</v>
      </c>
      <c r="L312" s="40">
        <v>2507</v>
      </c>
    </row>
    <row r="313" spans="2:12" ht="13" x14ac:dyDescent="0.15">
      <c r="B313" s="40">
        <v>10900.01</v>
      </c>
      <c r="C313" s="40">
        <v>11000</v>
      </c>
      <c r="D313" s="40">
        <v>1320</v>
      </c>
      <c r="F313" s="40">
        <v>10900.01</v>
      </c>
      <c r="G313" s="40">
        <v>11000</v>
      </c>
      <c r="H313" s="40">
        <v>1210</v>
      </c>
      <c r="J313" s="40">
        <v>10900.01</v>
      </c>
      <c r="K313" s="40">
        <v>11000</v>
      </c>
      <c r="L313" s="40">
        <v>2530</v>
      </c>
    </row>
    <row r="314" spans="2:12" ht="13" x14ac:dyDescent="0.15">
      <c r="B314" s="40">
        <v>11000.01</v>
      </c>
      <c r="C314" s="40">
        <v>11100</v>
      </c>
      <c r="D314" s="40">
        <v>1332</v>
      </c>
      <c r="F314" s="40">
        <v>11000.01</v>
      </c>
      <c r="G314" s="40">
        <v>11100</v>
      </c>
      <c r="H314" s="40">
        <v>1221</v>
      </c>
      <c r="J314" s="40">
        <v>11000.01</v>
      </c>
      <c r="K314" s="40">
        <v>11100</v>
      </c>
      <c r="L314" s="40">
        <v>2553</v>
      </c>
    </row>
    <row r="315" spans="2:12" ht="13" x14ac:dyDescent="0.15">
      <c r="B315" s="40">
        <v>11100.01</v>
      </c>
      <c r="C315" s="40">
        <v>11200</v>
      </c>
      <c r="D315" s="40">
        <v>1344</v>
      </c>
      <c r="F315" s="40">
        <v>11100.01</v>
      </c>
      <c r="G315" s="40">
        <v>11200</v>
      </c>
      <c r="H315" s="40">
        <v>1232</v>
      </c>
      <c r="J315" s="40">
        <v>11100.01</v>
      </c>
      <c r="K315" s="40">
        <v>11200</v>
      </c>
      <c r="L315" s="40">
        <v>2576</v>
      </c>
    </row>
    <row r="316" spans="2:12" ht="13" x14ac:dyDescent="0.15">
      <c r="B316" s="40">
        <v>11200.01</v>
      </c>
      <c r="C316" s="40">
        <v>11300</v>
      </c>
      <c r="D316" s="40">
        <v>1356</v>
      </c>
      <c r="F316" s="40">
        <v>11200.01</v>
      </c>
      <c r="G316" s="40">
        <v>11300</v>
      </c>
      <c r="H316" s="40">
        <v>1243</v>
      </c>
      <c r="J316" s="40">
        <v>11200.01</v>
      </c>
      <c r="K316" s="40">
        <v>11300</v>
      </c>
      <c r="L316" s="40">
        <v>2599</v>
      </c>
    </row>
    <row r="317" spans="2:12" ht="13" x14ac:dyDescent="0.15">
      <c r="B317" s="40">
        <v>11300.01</v>
      </c>
      <c r="C317" s="40">
        <v>11400</v>
      </c>
      <c r="D317" s="40">
        <v>1368</v>
      </c>
      <c r="F317" s="40">
        <v>11300.01</v>
      </c>
      <c r="G317" s="40">
        <v>11400</v>
      </c>
      <c r="H317" s="40">
        <v>1254</v>
      </c>
      <c r="J317" s="40">
        <v>11300.01</v>
      </c>
      <c r="K317" s="40">
        <v>11400</v>
      </c>
      <c r="L317" s="40">
        <v>2622</v>
      </c>
    </row>
    <row r="318" spans="2:12" ht="13" x14ac:dyDescent="0.15">
      <c r="B318" s="40">
        <v>11400.01</v>
      </c>
      <c r="C318" s="40">
        <v>11500</v>
      </c>
      <c r="D318" s="40">
        <v>1380</v>
      </c>
      <c r="F318" s="40">
        <v>11400.01</v>
      </c>
      <c r="G318" s="40">
        <v>11500</v>
      </c>
      <c r="H318" s="40">
        <v>1265</v>
      </c>
      <c r="J318" s="40">
        <v>11400.01</v>
      </c>
      <c r="K318" s="40">
        <v>11500</v>
      </c>
      <c r="L318" s="40">
        <v>2645</v>
      </c>
    </row>
    <row r="319" spans="2:12" ht="13" x14ac:dyDescent="0.15">
      <c r="B319" s="40">
        <v>11500.01</v>
      </c>
      <c r="C319" s="40">
        <v>11600</v>
      </c>
      <c r="D319" s="40">
        <v>1392</v>
      </c>
      <c r="F319" s="40">
        <v>11500.01</v>
      </c>
      <c r="G319" s="40">
        <v>11600</v>
      </c>
      <c r="H319" s="40">
        <v>1276</v>
      </c>
      <c r="J319" s="40">
        <v>11500.01</v>
      </c>
      <c r="K319" s="40">
        <v>11600</v>
      </c>
      <c r="L319" s="40">
        <v>2668</v>
      </c>
    </row>
    <row r="320" spans="2:12" ht="13" x14ac:dyDescent="0.15">
      <c r="B320" s="40">
        <v>11600.01</v>
      </c>
      <c r="C320" s="40">
        <v>11700</v>
      </c>
      <c r="D320" s="40">
        <v>1404</v>
      </c>
      <c r="F320" s="40">
        <v>11600.01</v>
      </c>
      <c r="G320" s="40">
        <v>11700</v>
      </c>
      <c r="H320" s="40">
        <v>1287</v>
      </c>
      <c r="J320" s="40">
        <v>11600.01</v>
      </c>
      <c r="K320" s="40">
        <v>11700</v>
      </c>
      <c r="L320" s="40">
        <v>2691</v>
      </c>
    </row>
    <row r="321" spans="2:12" ht="13" x14ac:dyDescent="0.15">
      <c r="B321" s="40">
        <v>11700.01</v>
      </c>
      <c r="C321" s="40">
        <v>11800</v>
      </c>
      <c r="D321" s="40">
        <v>1416</v>
      </c>
      <c r="F321" s="40">
        <v>11700.01</v>
      </c>
      <c r="G321" s="40">
        <v>11800</v>
      </c>
      <c r="H321" s="40">
        <v>1298</v>
      </c>
      <c r="J321" s="40">
        <v>11700.01</v>
      </c>
      <c r="K321" s="40">
        <v>11800</v>
      </c>
      <c r="L321" s="40">
        <v>2714</v>
      </c>
    </row>
    <row r="322" spans="2:12" ht="13" x14ac:dyDescent="0.15">
      <c r="B322" s="40">
        <v>11800.01</v>
      </c>
      <c r="C322" s="40">
        <v>11900</v>
      </c>
      <c r="D322" s="40">
        <v>1428</v>
      </c>
      <c r="F322" s="40">
        <v>11800.01</v>
      </c>
      <c r="G322" s="40">
        <v>11900</v>
      </c>
      <c r="H322" s="40">
        <v>1309</v>
      </c>
      <c r="J322" s="40">
        <v>11800.01</v>
      </c>
      <c r="K322" s="40">
        <v>11900</v>
      </c>
      <c r="L322" s="40">
        <v>2737</v>
      </c>
    </row>
    <row r="323" spans="2:12" ht="13" x14ac:dyDescent="0.15">
      <c r="B323" s="40">
        <v>11900.01</v>
      </c>
      <c r="C323" s="40">
        <v>12000</v>
      </c>
      <c r="D323" s="40">
        <v>1440</v>
      </c>
      <c r="F323" s="40">
        <v>11900.01</v>
      </c>
      <c r="G323" s="40">
        <v>12000</v>
      </c>
      <c r="H323" s="40">
        <v>1320</v>
      </c>
      <c r="J323" s="40">
        <v>11900.01</v>
      </c>
      <c r="K323" s="40">
        <v>12000</v>
      </c>
      <c r="L323" s="40">
        <v>2760</v>
      </c>
    </row>
    <row r="324" spans="2:12" ht="13" x14ac:dyDescent="0.15">
      <c r="B324" s="40">
        <v>12000.01</v>
      </c>
      <c r="C324" s="40">
        <v>12100</v>
      </c>
      <c r="D324" s="40">
        <v>1452</v>
      </c>
      <c r="F324" s="40">
        <v>12000.01</v>
      </c>
      <c r="G324" s="40">
        <v>12100</v>
      </c>
      <c r="H324" s="40">
        <v>1331</v>
      </c>
      <c r="J324" s="40">
        <v>12000.01</v>
      </c>
      <c r="K324" s="40">
        <v>12100</v>
      </c>
      <c r="L324" s="40">
        <v>2783</v>
      </c>
    </row>
    <row r="325" spans="2:12" ht="13" x14ac:dyDescent="0.15">
      <c r="B325" s="40">
        <v>12100.01</v>
      </c>
      <c r="C325" s="40">
        <v>12200</v>
      </c>
      <c r="D325" s="40">
        <v>1464</v>
      </c>
      <c r="F325" s="40">
        <v>12100.01</v>
      </c>
      <c r="G325" s="40">
        <v>12200</v>
      </c>
      <c r="H325" s="40">
        <v>1342</v>
      </c>
      <c r="J325" s="40">
        <v>12100.01</v>
      </c>
      <c r="K325" s="40">
        <v>12200</v>
      </c>
      <c r="L325" s="40">
        <v>2806</v>
      </c>
    </row>
    <row r="326" spans="2:12" ht="13" x14ac:dyDescent="0.15">
      <c r="B326" s="40">
        <v>12200.01</v>
      </c>
      <c r="C326" s="40">
        <v>12300</v>
      </c>
      <c r="D326" s="40">
        <v>1476</v>
      </c>
      <c r="F326" s="40">
        <v>12200.01</v>
      </c>
      <c r="G326" s="40">
        <v>12300</v>
      </c>
      <c r="H326" s="40">
        <v>1353</v>
      </c>
      <c r="J326" s="40">
        <v>12200.01</v>
      </c>
      <c r="K326" s="40">
        <v>12300</v>
      </c>
      <c r="L326" s="40">
        <v>2829</v>
      </c>
    </row>
    <row r="327" spans="2:12" ht="13" x14ac:dyDescent="0.15">
      <c r="B327" s="40">
        <v>12300.01</v>
      </c>
      <c r="C327" s="40">
        <v>12400</v>
      </c>
      <c r="D327" s="40">
        <v>1488</v>
      </c>
      <c r="F327" s="40">
        <v>12300.01</v>
      </c>
      <c r="G327" s="40">
        <v>12400</v>
      </c>
      <c r="H327" s="40">
        <v>1364</v>
      </c>
      <c r="J327" s="40">
        <v>12300.01</v>
      </c>
      <c r="K327" s="40">
        <v>12400</v>
      </c>
      <c r="L327" s="40">
        <v>2852</v>
      </c>
    </row>
    <row r="328" spans="2:12" ht="13" x14ac:dyDescent="0.15">
      <c r="B328" s="40">
        <v>12400.01</v>
      </c>
      <c r="C328" s="40">
        <v>12500</v>
      </c>
      <c r="D328" s="40">
        <v>1500</v>
      </c>
      <c r="F328" s="40">
        <v>12400.01</v>
      </c>
      <c r="G328" s="40">
        <v>12500</v>
      </c>
      <c r="H328" s="40">
        <v>1375</v>
      </c>
      <c r="J328" s="40">
        <v>12400.01</v>
      </c>
      <c r="K328" s="40">
        <v>12500</v>
      </c>
      <c r="L328" s="40">
        <v>2875</v>
      </c>
    </row>
    <row r="329" spans="2:12" ht="13" x14ac:dyDescent="0.15">
      <c r="B329" s="40">
        <v>12500.01</v>
      </c>
      <c r="C329" s="40">
        <v>12600</v>
      </c>
      <c r="D329" s="40">
        <v>1512</v>
      </c>
      <c r="F329" s="40">
        <v>12500.01</v>
      </c>
      <c r="G329" s="40">
        <v>12600</v>
      </c>
      <c r="H329" s="40">
        <v>1386</v>
      </c>
      <c r="J329" s="40">
        <v>12500.01</v>
      </c>
      <c r="K329" s="40">
        <v>12600</v>
      </c>
      <c r="L329" s="40">
        <v>2898</v>
      </c>
    </row>
    <row r="330" spans="2:12" ht="13" x14ac:dyDescent="0.15">
      <c r="B330" s="40">
        <v>12600.01</v>
      </c>
      <c r="C330" s="40">
        <v>12700</v>
      </c>
      <c r="D330" s="40">
        <v>1524</v>
      </c>
      <c r="F330" s="40">
        <v>12600.01</v>
      </c>
      <c r="G330" s="40">
        <v>12700</v>
      </c>
      <c r="H330" s="40">
        <v>1397</v>
      </c>
      <c r="J330" s="40">
        <v>12600.01</v>
      </c>
      <c r="K330" s="40">
        <v>12700</v>
      </c>
      <c r="L330" s="40">
        <v>2921</v>
      </c>
    </row>
    <row r="331" spans="2:12" ht="13" x14ac:dyDescent="0.15">
      <c r="B331" s="40">
        <v>12700.01</v>
      </c>
      <c r="C331" s="40">
        <v>12800</v>
      </c>
      <c r="D331" s="40">
        <v>1536</v>
      </c>
      <c r="F331" s="40">
        <v>12700.01</v>
      </c>
      <c r="G331" s="40">
        <v>12800</v>
      </c>
      <c r="H331" s="40">
        <v>1408</v>
      </c>
      <c r="J331" s="40">
        <v>12700.01</v>
      </c>
      <c r="K331" s="40">
        <v>12800</v>
      </c>
      <c r="L331" s="40">
        <v>2944</v>
      </c>
    </row>
    <row r="332" spans="2:12" ht="13" x14ac:dyDescent="0.15">
      <c r="B332" s="40">
        <v>12800.01</v>
      </c>
      <c r="C332" s="40">
        <v>12900</v>
      </c>
      <c r="D332" s="40">
        <v>1548</v>
      </c>
      <c r="F332" s="40">
        <v>12800.01</v>
      </c>
      <c r="G332" s="40">
        <v>12900</v>
      </c>
      <c r="H332" s="40">
        <v>1419</v>
      </c>
      <c r="J332" s="40">
        <v>12800.01</v>
      </c>
      <c r="K332" s="40">
        <v>12900</v>
      </c>
      <c r="L332" s="40">
        <v>2967</v>
      </c>
    </row>
    <row r="333" spans="2:12" ht="13" x14ac:dyDescent="0.15">
      <c r="B333" s="40">
        <v>12900.01</v>
      </c>
      <c r="C333" s="40">
        <v>13000</v>
      </c>
      <c r="D333" s="40">
        <v>1560</v>
      </c>
      <c r="F333" s="40">
        <v>12900.01</v>
      </c>
      <c r="G333" s="40">
        <v>13000</v>
      </c>
      <c r="H333" s="40">
        <v>1430</v>
      </c>
      <c r="J333" s="40">
        <v>12900.01</v>
      </c>
      <c r="K333" s="40">
        <v>13000</v>
      </c>
      <c r="L333" s="40">
        <v>2990</v>
      </c>
    </row>
    <row r="334" spans="2:12" ht="13" x14ac:dyDescent="0.15">
      <c r="B334" s="40">
        <v>13000.01</v>
      </c>
      <c r="C334" s="40">
        <v>13100</v>
      </c>
      <c r="D334" s="40">
        <v>1572</v>
      </c>
      <c r="F334" s="40">
        <v>13000.01</v>
      </c>
      <c r="G334" s="40">
        <v>13100</v>
      </c>
      <c r="H334" s="40">
        <v>1441</v>
      </c>
      <c r="J334" s="40">
        <v>13000.01</v>
      </c>
      <c r="K334" s="40">
        <v>13100</v>
      </c>
      <c r="L334" s="40">
        <v>3013</v>
      </c>
    </row>
    <row r="335" spans="2:12" ht="13" x14ac:dyDescent="0.15">
      <c r="B335" s="40">
        <v>13100.01</v>
      </c>
      <c r="C335" s="40">
        <v>13200</v>
      </c>
      <c r="D335" s="40">
        <v>1584</v>
      </c>
      <c r="F335" s="40">
        <v>13100.01</v>
      </c>
      <c r="G335" s="40">
        <v>13200</v>
      </c>
      <c r="H335" s="40">
        <v>1452</v>
      </c>
      <c r="J335" s="40">
        <v>13100.01</v>
      </c>
      <c r="K335" s="40">
        <v>13200</v>
      </c>
      <c r="L335" s="40">
        <v>3036</v>
      </c>
    </row>
    <row r="336" spans="2:12" ht="13" x14ac:dyDescent="0.15">
      <c r="B336" s="40">
        <v>13200.01</v>
      </c>
      <c r="C336" s="40">
        <v>13300</v>
      </c>
      <c r="D336" s="40">
        <v>1596</v>
      </c>
      <c r="F336" s="40">
        <v>13200.01</v>
      </c>
      <c r="G336" s="40">
        <v>13300</v>
      </c>
      <c r="H336" s="40">
        <v>1463</v>
      </c>
      <c r="J336" s="40">
        <v>13200.01</v>
      </c>
      <c r="K336" s="40">
        <v>13300</v>
      </c>
      <c r="L336" s="40">
        <v>3059</v>
      </c>
    </row>
    <row r="337" spans="2:12" ht="13" x14ac:dyDescent="0.15">
      <c r="B337" s="40">
        <v>13300.01</v>
      </c>
      <c r="C337" s="40">
        <v>13400</v>
      </c>
      <c r="D337" s="40">
        <v>1608</v>
      </c>
      <c r="F337" s="40">
        <v>13300.01</v>
      </c>
      <c r="G337" s="40">
        <v>13400</v>
      </c>
      <c r="H337" s="40">
        <v>1474</v>
      </c>
      <c r="J337" s="40">
        <v>13300.01</v>
      </c>
      <c r="K337" s="40">
        <v>13400</v>
      </c>
      <c r="L337" s="40">
        <v>3082</v>
      </c>
    </row>
    <row r="338" spans="2:12" ht="13" x14ac:dyDescent="0.15">
      <c r="B338" s="40">
        <v>13400.01</v>
      </c>
      <c r="C338" s="40">
        <v>13500</v>
      </c>
      <c r="D338" s="40">
        <v>1620</v>
      </c>
      <c r="F338" s="40">
        <v>13400.01</v>
      </c>
      <c r="G338" s="40">
        <v>13500</v>
      </c>
      <c r="H338" s="40">
        <v>1485</v>
      </c>
      <c r="J338" s="40">
        <v>13400.01</v>
      </c>
      <c r="K338" s="40">
        <v>13500</v>
      </c>
      <c r="L338" s="40">
        <v>3105</v>
      </c>
    </row>
    <row r="339" spans="2:12" ht="13" x14ac:dyDescent="0.15">
      <c r="B339" s="40">
        <v>13500.01</v>
      </c>
      <c r="C339" s="40">
        <v>13600</v>
      </c>
      <c r="D339" s="40">
        <v>1632</v>
      </c>
      <c r="F339" s="40">
        <v>13500.01</v>
      </c>
      <c r="G339" s="40">
        <v>13600</v>
      </c>
      <c r="H339" s="40">
        <v>1496</v>
      </c>
      <c r="J339" s="40">
        <v>13500.01</v>
      </c>
      <c r="K339" s="40">
        <v>13600</v>
      </c>
      <c r="L339" s="40">
        <v>3128</v>
      </c>
    </row>
    <row r="340" spans="2:12" ht="13" x14ac:dyDescent="0.15">
      <c r="B340" s="40">
        <v>13600.01</v>
      </c>
      <c r="C340" s="40">
        <v>13700</v>
      </c>
      <c r="D340" s="40">
        <v>1644</v>
      </c>
      <c r="F340" s="40">
        <v>13600.01</v>
      </c>
      <c r="G340" s="40">
        <v>13700</v>
      </c>
      <c r="H340" s="40">
        <v>1507</v>
      </c>
      <c r="J340" s="40">
        <v>13600.01</v>
      </c>
      <c r="K340" s="40">
        <v>13700</v>
      </c>
      <c r="L340" s="40">
        <v>3151</v>
      </c>
    </row>
    <row r="341" spans="2:12" ht="13" x14ac:dyDescent="0.15">
      <c r="B341" s="40">
        <v>13700.01</v>
      </c>
      <c r="C341" s="40">
        <v>13800</v>
      </c>
      <c r="D341" s="40">
        <v>1656</v>
      </c>
      <c r="F341" s="40">
        <v>13700.01</v>
      </c>
      <c r="G341" s="40">
        <v>13800</v>
      </c>
      <c r="H341" s="40">
        <v>1518</v>
      </c>
      <c r="J341" s="40">
        <v>13700.01</v>
      </c>
      <c r="K341" s="40">
        <v>13800</v>
      </c>
      <c r="L341" s="40">
        <v>3174</v>
      </c>
    </row>
    <row r="342" spans="2:12" ht="13" x14ac:dyDescent="0.15">
      <c r="B342" s="40">
        <v>13800.01</v>
      </c>
      <c r="C342" s="40">
        <v>13900</v>
      </c>
      <c r="D342" s="40">
        <v>1668</v>
      </c>
      <c r="F342" s="40">
        <v>13800.01</v>
      </c>
      <c r="G342" s="40">
        <v>13900</v>
      </c>
      <c r="H342" s="40">
        <v>1529</v>
      </c>
      <c r="J342" s="40">
        <v>13800.01</v>
      </c>
      <c r="K342" s="40">
        <v>13900</v>
      </c>
      <c r="L342" s="40">
        <v>3197</v>
      </c>
    </row>
    <row r="343" spans="2:12" ht="13" x14ac:dyDescent="0.15">
      <c r="B343" s="40">
        <v>13900.01</v>
      </c>
      <c r="C343" s="40">
        <v>14000</v>
      </c>
      <c r="D343" s="40">
        <v>1680</v>
      </c>
      <c r="F343" s="40">
        <v>13900.01</v>
      </c>
      <c r="G343" s="40">
        <v>14000</v>
      </c>
      <c r="H343" s="40">
        <v>1540</v>
      </c>
      <c r="J343" s="40">
        <v>13900.01</v>
      </c>
      <c r="K343" s="40">
        <v>14000</v>
      </c>
      <c r="L343" s="40">
        <v>3220</v>
      </c>
    </row>
    <row r="344" spans="2:12" ht="13" x14ac:dyDescent="0.15">
      <c r="B344" s="40">
        <v>14000.01</v>
      </c>
      <c r="C344" s="40">
        <v>14100</v>
      </c>
      <c r="D344" s="40">
        <v>1692</v>
      </c>
      <c r="F344" s="40">
        <v>14000.01</v>
      </c>
      <c r="G344" s="40">
        <v>14100</v>
      </c>
      <c r="H344" s="40">
        <v>1551</v>
      </c>
      <c r="J344" s="40">
        <v>14000.01</v>
      </c>
      <c r="K344" s="40">
        <v>14100</v>
      </c>
      <c r="L344" s="40">
        <v>3243</v>
      </c>
    </row>
    <row r="345" spans="2:12" ht="13" x14ac:dyDescent="0.15">
      <c r="B345" s="40">
        <v>14100.01</v>
      </c>
      <c r="C345" s="40">
        <v>14200</v>
      </c>
      <c r="D345" s="40">
        <v>1704</v>
      </c>
      <c r="F345" s="40">
        <v>14100.01</v>
      </c>
      <c r="G345" s="40">
        <v>14200</v>
      </c>
      <c r="H345" s="40">
        <v>1562</v>
      </c>
      <c r="J345" s="40">
        <v>14100.01</v>
      </c>
      <c r="K345" s="40">
        <v>14200</v>
      </c>
      <c r="L345" s="40">
        <v>3266</v>
      </c>
    </row>
    <row r="346" spans="2:12" ht="13" x14ac:dyDescent="0.15">
      <c r="B346" s="40">
        <v>14200.01</v>
      </c>
      <c r="C346" s="40">
        <v>14300</v>
      </c>
      <c r="D346" s="40">
        <v>1716</v>
      </c>
      <c r="F346" s="40">
        <v>14200.01</v>
      </c>
      <c r="G346" s="40">
        <v>14300</v>
      </c>
      <c r="H346" s="40">
        <v>1573</v>
      </c>
      <c r="J346" s="40">
        <v>14200.01</v>
      </c>
      <c r="K346" s="40">
        <v>14300</v>
      </c>
      <c r="L346" s="40">
        <v>3289</v>
      </c>
    </row>
    <row r="347" spans="2:12" ht="13" x14ac:dyDescent="0.15">
      <c r="B347" s="40">
        <v>14300.01</v>
      </c>
      <c r="C347" s="40">
        <v>14400</v>
      </c>
      <c r="D347" s="40">
        <v>1728</v>
      </c>
      <c r="F347" s="40">
        <v>14300.01</v>
      </c>
      <c r="G347" s="40">
        <v>14400</v>
      </c>
      <c r="H347" s="40">
        <v>1584</v>
      </c>
      <c r="J347" s="40">
        <v>14300.01</v>
      </c>
      <c r="K347" s="40">
        <v>14400</v>
      </c>
      <c r="L347" s="40">
        <v>3312</v>
      </c>
    </row>
    <row r="348" spans="2:12" ht="13" x14ac:dyDescent="0.15">
      <c r="B348" s="40">
        <v>14400.01</v>
      </c>
      <c r="C348" s="40">
        <v>14500</v>
      </c>
      <c r="D348" s="40">
        <v>1740</v>
      </c>
      <c r="F348" s="40">
        <v>14400.01</v>
      </c>
      <c r="G348" s="40">
        <v>14500</v>
      </c>
      <c r="H348" s="40">
        <v>1595</v>
      </c>
      <c r="J348" s="40">
        <v>14400.01</v>
      </c>
      <c r="K348" s="40">
        <v>14500</v>
      </c>
      <c r="L348" s="40">
        <v>3335</v>
      </c>
    </row>
    <row r="349" spans="2:12" ht="13" x14ac:dyDescent="0.15">
      <c r="B349" s="40">
        <v>14500.01</v>
      </c>
      <c r="C349" s="40">
        <v>14600</v>
      </c>
      <c r="D349" s="40">
        <v>1752</v>
      </c>
      <c r="F349" s="40">
        <v>14500.01</v>
      </c>
      <c r="G349" s="40">
        <v>14600</v>
      </c>
      <c r="H349" s="40">
        <v>1606</v>
      </c>
      <c r="J349" s="40">
        <v>14500.01</v>
      </c>
      <c r="K349" s="40">
        <v>14600</v>
      </c>
      <c r="L349" s="40">
        <v>3358</v>
      </c>
    </row>
    <row r="350" spans="2:12" ht="13" x14ac:dyDescent="0.15">
      <c r="B350" s="40">
        <v>14600.01</v>
      </c>
      <c r="C350" s="40">
        <v>14700</v>
      </c>
      <c r="D350" s="40">
        <v>1764</v>
      </c>
      <c r="F350" s="40">
        <v>14600.01</v>
      </c>
      <c r="G350" s="40">
        <v>14700</v>
      </c>
      <c r="H350" s="40">
        <v>1617</v>
      </c>
      <c r="J350" s="40">
        <v>14600.01</v>
      </c>
      <c r="K350" s="40">
        <v>14700</v>
      </c>
      <c r="L350" s="40">
        <v>3381</v>
      </c>
    </row>
    <row r="351" spans="2:12" ht="13" x14ac:dyDescent="0.15">
      <c r="B351" s="40">
        <v>14700.01</v>
      </c>
      <c r="C351" s="40">
        <v>14800</v>
      </c>
      <c r="D351" s="40">
        <v>1776</v>
      </c>
      <c r="F351" s="40">
        <v>14700.01</v>
      </c>
      <c r="G351" s="40">
        <v>14800</v>
      </c>
      <c r="H351" s="40">
        <v>1628</v>
      </c>
      <c r="J351" s="40">
        <v>14700.01</v>
      </c>
      <c r="K351" s="40">
        <v>14800</v>
      </c>
      <c r="L351" s="40">
        <v>3404</v>
      </c>
    </row>
    <row r="352" spans="2:12" ht="13" x14ac:dyDescent="0.15">
      <c r="B352" s="40">
        <v>14800.01</v>
      </c>
      <c r="C352" s="40">
        <v>14900</v>
      </c>
      <c r="D352" s="40">
        <v>1788</v>
      </c>
      <c r="F352" s="40">
        <v>14800.01</v>
      </c>
      <c r="G352" s="40">
        <v>14900</v>
      </c>
      <c r="H352" s="40">
        <v>1639</v>
      </c>
      <c r="J352" s="40">
        <v>14800.01</v>
      </c>
      <c r="K352" s="40">
        <v>14900</v>
      </c>
      <c r="L352" s="40">
        <v>3427</v>
      </c>
    </row>
    <row r="353" spans="2:12" ht="13" x14ac:dyDescent="0.15">
      <c r="B353" s="40">
        <v>14900.01</v>
      </c>
      <c r="C353" s="40">
        <v>15000</v>
      </c>
      <c r="D353" s="40">
        <v>1800</v>
      </c>
      <c r="F353" s="40">
        <v>14900.01</v>
      </c>
      <c r="G353" s="40">
        <v>15000</v>
      </c>
      <c r="H353" s="40">
        <v>1650</v>
      </c>
      <c r="J353" s="40">
        <v>14900.01</v>
      </c>
      <c r="K353" s="40">
        <v>15000</v>
      </c>
      <c r="L353" s="40">
        <v>3450</v>
      </c>
    </row>
    <row r="354" spans="2:12" ht="13" x14ac:dyDescent="0.15">
      <c r="B354" s="40">
        <v>15000.01</v>
      </c>
      <c r="C354" s="40">
        <v>15100</v>
      </c>
      <c r="D354" s="40">
        <v>1812</v>
      </c>
      <c r="F354" s="40">
        <v>15000.01</v>
      </c>
      <c r="G354" s="40">
        <v>15100</v>
      </c>
      <c r="H354" s="40">
        <v>1661</v>
      </c>
      <c r="J354" s="40">
        <v>15000.01</v>
      </c>
      <c r="K354" s="40">
        <v>15100</v>
      </c>
      <c r="L354" s="40">
        <v>3473</v>
      </c>
    </row>
    <row r="355" spans="2:12" ht="13" x14ac:dyDescent="0.15">
      <c r="B355" s="40">
        <v>15100.01</v>
      </c>
      <c r="C355" s="40">
        <v>15200</v>
      </c>
      <c r="D355" s="40">
        <v>1824</v>
      </c>
      <c r="F355" s="40">
        <v>15100.01</v>
      </c>
      <c r="G355" s="40">
        <v>15200</v>
      </c>
      <c r="H355" s="40">
        <v>1672</v>
      </c>
      <c r="J355" s="40">
        <v>15100.01</v>
      </c>
      <c r="K355" s="40">
        <v>15200</v>
      </c>
      <c r="L355" s="40">
        <v>3496</v>
      </c>
    </row>
    <row r="356" spans="2:12" ht="13" x14ac:dyDescent="0.15">
      <c r="B356" s="40">
        <v>15200.01</v>
      </c>
      <c r="C356" s="40">
        <v>15300</v>
      </c>
      <c r="D356" s="40">
        <v>1836</v>
      </c>
      <c r="F356" s="40">
        <v>15200.01</v>
      </c>
      <c r="G356" s="40">
        <v>15300</v>
      </c>
      <c r="H356" s="40">
        <v>1683</v>
      </c>
      <c r="J356" s="40">
        <v>15200.01</v>
      </c>
      <c r="K356" s="40">
        <v>15300</v>
      </c>
      <c r="L356" s="40">
        <v>3519</v>
      </c>
    </row>
    <row r="357" spans="2:12" ht="13" x14ac:dyDescent="0.15">
      <c r="B357" s="40">
        <v>15300.01</v>
      </c>
      <c r="C357" s="40">
        <v>15400</v>
      </c>
      <c r="D357" s="40">
        <v>1848</v>
      </c>
      <c r="F357" s="40">
        <v>15300.01</v>
      </c>
      <c r="G357" s="40">
        <v>15400</v>
      </c>
      <c r="H357" s="40">
        <v>1694</v>
      </c>
      <c r="J357" s="40">
        <v>15300.01</v>
      </c>
      <c r="K357" s="40">
        <v>15400</v>
      </c>
      <c r="L357" s="40">
        <v>3542</v>
      </c>
    </row>
    <row r="358" spans="2:12" ht="13" x14ac:dyDescent="0.15">
      <c r="B358" s="40">
        <v>15400.01</v>
      </c>
      <c r="C358" s="40">
        <v>15500</v>
      </c>
      <c r="D358" s="40">
        <v>1860</v>
      </c>
      <c r="F358" s="40">
        <v>15400.01</v>
      </c>
      <c r="G358" s="40">
        <v>15500</v>
      </c>
      <c r="H358" s="40">
        <v>1705</v>
      </c>
      <c r="J358" s="40">
        <v>15400.01</v>
      </c>
      <c r="K358" s="40">
        <v>15500</v>
      </c>
      <c r="L358" s="40">
        <v>3565</v>
      </c>
    </row>
    <row r="359" spans="2:12" ht="13" x14ac:dyDescent="0.15">
      <c r="B359" s="40">
        <v>15500.01</v>
      </c>
      <c r="C359" s="40">
        <v>15600</v>
      </c>
      <c r="D359" s="40">
        <v>1872</v>
      </c>
      <c r="F359" s="40">
        <v>15500.01</v>
      </c>
      <c r="G359" s="40">
        <v>15600</v>
      </c>
      <c r="H359" s="40">
        <v>1716</v>
      </c>
      <c r="J359" s="40">
        <v>15500.01</v>
      </c>
      <c r="K359" s="40">
        <v>15600</v>
      </c>
      <c r="L359" s="40">
        <v>3588</v>
      </c>
    </row>
    <row r="360" spans="2:12" ht="13" x14ac:dyDescent="0.15">
      <c r="B360" s="40">
        <v>15600.01</v>
      </c>
      <c r="C360" s="40">
        <v>15700</v>
      </c>
      <c r="D360" s="40">
        <v>1884</v>
      </c>
      <c r="F360" s="40">
        <v>15600.01</v>
      </c>
      <c r="G360" s="40">
        <v>15700</v>
      </c>
      <c r="H360" s="40">
        <v>1727</v>
      </c>
      <c r="J360" s="40">
        <v>15600.01</v>
      </c>
      <c r="K360" s="40">
        <v>15700</v>
      </c>
      <c r="L360" s="40">
        <v>3611</v>
      </c>
    </row>
    <row r="361" spans="2:12" ht="13" x14ac:dyDescent="0.15">
      <c r="B361" s="40">
        <v>15700.01</v>
      </c>
      <c r="C361" s="40">
        <v>15800</v>
      </c>
      <c r="D361" s="40">
        <v>1896</v>
      </c>
      <c r="F361" s="40">
        <v>15700.01</v>
      </c>
      <c r="G361" s="40">
        <v>15800</v>
      </c>
      <c r="H361" s="40">
        <v>1738</v>
      </c>
      <c r="J361" s="40">
        <v>15700.01</v>
      </c>
      <c r="K361" s="40">
        <v>15800</v>
      </c>
      <c r="L361" s="40">
        <v>3634</v>
      </c>
    </row>
    <row r="362" spans="2:12" ht="13" x14ac:dyDescent="0.15">
      <c r="B362" s="40">
        <v>15800.01</v>
      </c>
      <c r="C362" s="40">
        <v>15900</v>
      </c>
      <c r="D362" s="40">
        <v>1908</v>
      </c>
      <c r="F362" s="40">
        <v>15800.01</v>
      </c>
      <c r="G362" s="40">
        <v>15900</v>
      </c>
      <c r="H362" s="40">
        <v>1749</v>
      </c>
      <c r="J362" s="40">
        <v>15800.01</v>
      </c>
      <c r="K362" s="40">
        <v>15900</v>
      </c>
      <c r="L362" s="40">
        <v>3657</v>
      </c>
    </row>
    <row r="363" spans="2:12" ht="13" x14ac:dyDescent="0.15">
      <c r="B363" s="40">
        <v>15900.01</v>
      </c>
      <c r="C363" s="40">
        <v>16000</v>
      </c>
      <c r="D363" s="40">
        <v>1920</v>
      </c>
      <c r="F363" s="40">
        <v>15900.01</v>
      </c>
      <c r="G363" s="40">
        <v>16000</v>
      </c>
      <c r="H363" s="40">
        <v>1760</v>
      </c>
      <c r="J363" s="40">
        <v>15900.01</v>
      </c>
      <c r="K363" s="40">
        <v>16000</v>
      </c>
      <c r="L363" s="40">
        <v>3680</v>
      </c>
    </row>
    <row r="364" spans="2:12" ht="13" x14ac:dyDescent="0.15">
      <c r="B364" s="40">
        <v>16000.01</v>
      </c>
      <c r="C364" s="40">
        <v>16100</v>
      </c>
      <c r="D364" s="40">
        <v>1932</v>
      </c>
      <c r="F364" s="40">
        <v>16000.01</v>
      </c>
      <c r="G364" s="40">
        <v>16100</v>
      </c>
      <c r="H364" s="40">
        <v>1771</v>
      </c>
      <c r="J364" s="40">
        <v>16000.01</v>
      </c>
      <c r="K364" s="40">
        <v>16100</v>
      </c>
      <c r="L364" s="40">
        <v>3703</v>
      </c>
    </row>
    <row r="365" spans="2:12" ht="13" x14ac:dyDescent="0.15">
      <c r="B365" s="40">
        <v>16100.01</v>
      </c>
      <c r="C365" s="40">
        <v>16200</v>
      </c>
      <c r="D365" s="40">
        <v>1944</v>
      </c>
      <c r="F365" s="40">
        <v>16100.01</v>
      </c>
      <c r="G365" s="40">
        <v>16200</v>
      </c>
      <c r="H365" s="40">
        <v>1782</v>
      </c>
      <c r="J365" s="40">
        <v>16100.01</v>
      </c>
      <c r="K365" s="40">
        <v>16200</v>
      </c>
      <c r="L365" s="40">
        <v>3726</v>
      </c>
    </row>
    <row r="366" spans="2:12" ht="13" x14ac:dyDescent="0.15">
      <c r="B366" s="40">
        <v>16200.01</v>
      </c>
      <c r="C366" s="40">
        <v>16300</v>
      </c>
      <c r="D366" s="40">
        <v>1956</v>
      </c>
      <c r="F366" s="40">
        <v>16200.01</v>
      </c>
      <c r="G366" s="40">
        <v>16300</v>
      </c>
      <c r="H366" s="40">
        <v>1793</v>
      </c>
      <c r="J366" s="40">
        <v>16200.01</v>
      </c>
      <c r="K366" s="40">
        <v>16300</v>
      </c>
      <c r="L366" s="40">
        <v>3749</v>
      </c>
    </row>
    <row r="367" spans="2:12" ht="13" x14ac:dyDescent="0.15">
      <c r="B367" s="40">
        <v>16300.01</v>
      </c>
      <c r="C367" s="40">
        <v>16400</v>
      </c>
      <c r="D367" s="40">
        <v>1968</v>
      </c>
      <c r="F367" s="40">
        <v>16300.01</v>
      </c>
      <c r="G367" s="40">
        <v>16400</v>
      </c>
      <c r="H367" s="40">
        <v>1804</v>
      </c>
      <c r="J367" s="40">
        <v>16300.01</v>
      </c>
      <c r="K367" s="40">
        <v>16400</v>
      </c>
      <c r="L367" s="40">
        <v>3772</v>
      </c>
    </row>
    <row r="368" spans="2:12" ht="13" x14ac:dyDescent="0.15">
      <c r="B368" s="40">
        <v>16400.009999999998</v>
      </c>
      <c r="C368" s="40">
        <v>16500</v>
      </c>
      <c r="D368" s="40">
        <v>1980</v>
      </c>
      <c r="F368" s="40">
        <v>16400.009999999998</v>
      </c>
      <c r="G368" s="40">
        <v>16500</v>
      </c>
      <c r="H368" s="40">
        <v>1815</v>
      </c>
      <c r="J368" s="40">
        <v>16400.009999999998</v>
      </c>
      <c r="K368" s="40">
        <v>16500</v>
      </c>
      <c r="L368" s="40">
        <v>3795</v>
      </c>
    </row>
    <row r="369" spans="2:12" ht="13" x14ac:dyDescent="0.15">
      <c r="B369" s="40">
        <v>16500.009999999998</v>
      </c>
      <c r="C369" s="40">
        <v>16600</v>
      </c>
      <c r="D369" s="40">
        <v>1992</v>
      </c>
      <c r="F369" s="40">
        <v>16500.009999999998</v>
      </c>
      <c r="G369" s="40">
        <v>16600</v>
      </c>
      <c r="H369" s="40">
        <v>1826</v>
      </c>
      <c r="J369" s="40">
        <v>16500.009999999998</v>
      </c>
      <c r="K369" s="40">
        <v>16600</v>
      </c>
      <c r="L369" s="40">
        <v>3818</v>
      </c>
    </row>
    <row r="370" spans="2:12" ht="13" x14ac:dyDescent="0.15">
      <c r="B370" s="40">
        <v>16600.009999999998</v>
      </c>
      <c r="C370" s="40">
        <v>16700</v>
      </c>
      <c r="D370" s="40">
        <v>2004</v>
      </c>
      <c r="F370" s="40">
        <v>16600.009999999998</v>
      </c>
      <c r="G370" s="40">
        <v>16700</v>
      </c>
      <c r="H370" s="40">
        <v>1837</v>
      </c>
      <c r="J370" s="40">
        <v>16600.009999999998</v>
      </c>
      <c r="K370" s="40">
        <v>16700</v>
      </c>
      <c r="L370" s="40">
        <v>3841</v>
      </c>
    </row>
    <row r="371" spans="2:12" ht="13" x14ac:dyDescent="0.15">
      <c r="B371" s="40">
        <v>16700.009999999998</v>
      </c>
      <c r="C371" s="40">
        <v>16800</v>
      </c>
      <c r="D371" s="40">
        <v>2016</v>
      </c>
      <c r="F371" s="40">
        <v>16700.009999999998</v>
      </c>
      <c r="G371" s="40">
        <v>16800</v>
      </c>
      <c r="H371" s="40">
        <v>1848</v>
      </c>
      <c r="J371" s="40">
        <v>16700.009999999998</v>
      </c>
      <c r="K371" s="40">
        <v>16800</v>
      </c>
      <c r="L371" s="40">
        <v>3864</v>
      </c>
    </row>
    <row r="372" spans="2:12" ht="13" x14ac:dyDescent="0.15">
      <c r="B372" s="40">
        <v>16800.009999999998</v>
      </c>
      <c r="C372" s="40">
        <v>16900</v>
      </c>
      <c r="D372" s="40">
        <v>2028</v>
      </c>
      <c r="F372" s="40">
        <v>16800.009999999998</v>
      </c>
      <c r="G372" s="40">
        <v>16900</v>
      </c>
      <c r="H372" s="40">
        <v>1859</v>
      </c>
      <c r="J372" s="40">
        <v>16800.009999999998</v>
      </c>
      <c r="K372" s="40">
        <v>16900</v>
      </c>
      <c r="L372" s="40">
        <v>3887</v>
      </c>
    </row>
    <row r="373" spans="2:12" ht="13" x14ac:dyDescent="0.15">
      <c r="B373" s="40">
        <v>16900.009999999998</v>
      </c>
      <c r="C373" s="40">
        <v>17000</v>
      </c>
      <c r="D373" s="40">
        <v>2040</v>
      </c>
      <c r="F373" s="40">
        <v>16900.009999999998</v>
      </c>
      <c r="G373" s="40">
        <v>17000</v>
      </c>
      <c r="H373" s="40">
        <v>1870</v>
      </c>
      <c r="J373" s="40">
        <v>16900.009999999998</v>
      </c>
      <c r="K373" s="40">
        <v>17000</v>
      </c>
      <c r="L373" s="40">
        <v>3910</v>
      </c>
    </row>
    <row r="374" spans="2:12" ht="13" x14ac:dyDescent="0.15">
      <c r="B374" s="40">
        <v>17000.009999999998</v>
      </c>
      <c r="C374" s="40">
        <v>17100</v>
      </c>
      <c r="D374" s="40">
        <v>2052</v>
      </c>
      <c r="F374" s="40">
        <v>17000.009999999998</v>
      </c>
      <c r="G374" s="40">
        <v>17100</v>
      </c>
      <c r="H374" s="40">
        <v>1881</v>
      </c>
      <c r="J374" s="40">
        <v>17000.009999999998</v>
      </c>
      <c r="K374" s="40">
        <v>17100</v>
      </c>
      <c r="L374" s="40">
        <v>3933</v>
      </c>
    </row>
    <row r="375" spans="2:12" ht="13" x14ac:dyDescent="0.15">
      <c r="B375" s="40">
        <v>17100.009999999998</v>
      </c>
      <c r="C375" s="40">
        <v>17200</v>
      </c>
      <c r="D375" s="40">
        <v>2064</v>
      </c>
      <c r="F375" s="40">
        <v>17100.009999999998</v>
      </c>
      <c r="G375" s="40">
        <v>17200</v>
      </c>
      <c r="H375" s="40">
        <v>1892</v>
      </c>
      <c r="J375" s="40">
        <v>17100.009999999998</v>
      </c>
      <c r="K375" s="40">
        <v>17200</v>
      </c>
      <c r="L375" s="40">
        <v>3956</v>
      </c>
    </row>
    <row r="376" spans="2:12" ht="13" x14ac:dyDescent="0.15">
      <c r="B376" s="40">
        <v>17200.009999999998</v>
      </c>
      <c r="C376" s="40">
        <v>17300</v>
      </c>
      <c r="D376" s="40">
        <v>2076</v>
      </c>
      <c r="F376" s="40">
        <v>17200.009999999998</v>
      </c>
      <c r="G376" s="40">
        <v>17300</v>
      </c>
      <c r="H376" s="40">
        <v>1903</v>
      </c>
      <c r="J376" s="40">
        <v>17200.009999999998</v>
      </c>
      <c r="K376" s="40">
        <v>17300</v>
      </c>
      <c r="L376" s="40">
        <v>3979</v>
      </c>
    </row>
    <row r="377" spans="2:12" ht="13" x14ac:dyDescent="0.15">
      <c r="B377" s="40">
        <v>17300.009999999998</v>
      </c>
      <c r="C377" s="40">
        <v>17400</v>
      </c>
      <c r="D377" s="40">
        <v>2088</v>
      </c>
      <c r="F377" s="40">
        <v>17300.009999999998</v>
      </c>
      <c r="G377" s="40">
        <v>17400</v>
      </c>
      <c r="H377" s="40">
        <v>1914</v>
      </c>
      <c r="J377" s="40">
        <v>17300.009999999998</v>
      </c>
      <c r="K377" s="40">
        <v>17400</v>
      </c>
      <c r="L377" s="40">
        <v>4002</v>
      </c>
    </row>
    <row r="378" spans="2:12" ht="13" x14ac:dyDescent="0.15">
      <c r="B378" s="40">
        <v>17400.009999999998</v>
      </c>
      <c r="C378" s="40">
        <v>17500</v>
      </c>
      <c r="D378" s="40">
        <v>2100</v>
      </c>
      <c r="F378" s="40">
        <v>17400.009999999998</v>
      </c>
      <c r="G378" s="40">
        <v>17500</v>
      </c>
      <c r="H378" s="40">
        <v>1925</v>
      </c>
      <c r="J378" s="40">
        <v>17400.009999999998</v>
      </c>
      <c r="K378" s="40">
        <v>17500</v>
      </c>
      <c r="L378" s="40">
        <v>4025</v>
      </c>
    </row>
    <row r="379" spans="2:12" ht="13" x14ac:dyDescent="0.15">
      <c r="B379" s="40">
        <v>17500.009999999998</v>
      </c>
      <c r="C379" s="40">
        <v>17600</v>
      </c>
      <c r="D379" s="40">
        <v>2112</v>
      </c>
      <c r="F379" s="40">
        <v>17500.009999999998</v>
      </c>
      <c r="G379" s="40">
        <v>17600</v>
      </c>
      <c r="H379" s="40">
        <v>1936</v>
      </c>
      <c r="J379" s="40">
        <v>17500.009999999998</v>
      </c>
      <c r="K379" s="40">
        <v>17600</v>
      </c>
      <c r="L379" s="40">
        <v>4048</v>
      </c>
    </row>
    <row r="380" spans="2:12" ht="13" x14ac:dyDescent="0.15">
      <c r="B380" s="40">
        <v>17600.009999999998</v>
      </c>
      <c r="C380" s="40">
        <v>17700</v>
      </c>
      <c r="D380" s="40">
        <v>2124</v>
      </c>
      <c r="F380" s="40">
        <v>17600.009999999998</v>
      </c>
      <c r="G380" s="40">
        <v>17700</v>
      </c>
      <c r="H380" s="40">
        <v>1947</v>
      </c>
      <c r="J380" s="40">
        <v>17600.009999999998</v>
      </c>
      <c r="K380" s="40">
        <v>17700</v>
      </c>
      <c r="L380" s="40">
        <v>4071</v>
      </c>
    </row>
    <row r="381" spans="2:12" ht="13" x14ac:dyDescent="0.15">
      <c r="B381" s="40">
        <v>17700.009999999998</v>
      </c>
      <c r="C381" s="40">
        <v>17800</v>
      </c>
      <c r="D381" s="40">
        <v>2136</v>
      </c>
      <c r="F381" s="40">
        <v>17700.009999999998</v>
      </c>
      <c r="G381" s="40">
        <v>17800</v>
      </c>
      <c r="H381" s="40">
        <v>1958</v>
      </c>
      <c r="J381" s="40">
        <v>17700.009999999998</v>
      </c>
      <c r="K381" s="40">
        <v>17800</v>
      </c>
      <c r="L381" s="40">
        <v>4094</v>
      </c>
    </row>
    <row r="382" spans="2:12" ht="13" x14ac:dyDescent="0.15">
      <c r="B382" s="40">
        <v>17800.009999999998</v>
      </c>
      <c r="C382" s="40">
        <v>17900</v>
      </c>
      <c r="D382" s="40">
        <v>2148</v>
      </c>
      <c r="F382" s="40">
        <v>17800.009999999998</v>
      </c>
      <c r="G382" s="40">
        <v>17900</v>
      </c>
      <c r="H382" s="40">
        <v>1969</v>
      </c>
      <c r="J382" s="40">
        <v>17800.009999999998</v>
      </c>
      <c r="K382" s="40">
        <v>17900</v>
      </c>
      <c r="L382" s="40">
        <v>4117</v>
      </c>
    </row>
    <row r="383" spans="2:12" ht="13" x14ac:dyDescent="0.15">
      <c r="B383" s="40">
        <v>17900.009999999998</v>
      </c>
      <c r="C383" s="40">
        <v>18000</v>
      </c>
      <c r="D383" s="40">
        <v>2160</v>
      </c>
      <c r="F383" s="40">
        <v>17900.009999999998</v>
      </c>
      <c r="G383" s="40">
        <v>18000</v>
      </c>
      <c r="H383" s="40">
        <v>1980</v>
      </c>
      <c r="J383" s="40">
        <v>17900.009999999998</v>
      </c>
      <c r="K383" s="40">
        <v>18000</v>
      </c>
      <c r="L383" s="40">
        <v>4140</v>
      </c>
    </row>
    <row r="384" spans="2:12" ht="13" x14ac:dyDescent="0.15">
      <c r="B384" s="40">
        <v>18000.009999999998</v>
      </c>
      <c r="C384" s="40">
        <v>18100</v>
      </c>
      <c r="D384" s="40">
        <v>2172</v>
      </c>
      <c r="F384" s="40">
        <v>18000.009999999998</v>
      </c>
      <c r="G384" s="40">
        <v>18100</v>
      </c>
      <c r="H384" s="40">
        <v>1991</v>
      </c>
      <c r="J384" s="40">
        <v>18000.009999999998</v>
      </c>
      <c r="K384" s="40">
        <v>18100</v>
      </c>
      <c r="L384" s="40">
        <v>4163</v>
      </c>
    </row>
    <row r="385" spans="2:12" ht="13" x14ac:dyDescent="0.15">
      <c r="B385" s="40">
        <v>18100.009999999998</v>
      </c>
      <c r="C385" s="40">
        <v>18200</v>
      </c>
      <c r="D385" s="40">
        <v>2184</v>
      </c>
      <c r="F385" s="40">
        <v>18100.009999999998</v>
      </c>
      <c r="G385" s="40">
        <v>18200</v>
      </c>
      <c r="H385" s="40">
        <v>2002</v>
      </c>
      <c r="J385" s="40">
        <v>18100.009999999998</v>
      </c>
      <c r="K385" s="40">
        <v>18200</v>
      </c>
      <c r="L385" s="40">
        <v>4186</v>
      </c>
    </row>
    <row r="386" spans="2:12" ht="13" x14ac:dyDescent="0.15">
      <c r="B386" s="40">
        <v>18200.009999999998</v>
      </c>
      <c r="C386" s="40">
        <v>18300</v>
      </c>
      <c r="D386" s="40">
        <v>2196</v>
      </c>
      <c r="F386" s="40">
        <v>18200.009999999998</v>
      </c>
      <c r="G386" s="40">
        <v>18300</v>
      </c>
      <c r="H386" s="40">
        <v>2013</v>
      </c>
      <c r="J386" s="40">
        <v>18200.009999999998</v>
      </c>
      <c r="K386" s="40">
        <v>18300</v>
      </c>
      <c r="L386" s="40">
        <v>4209</v>
      </c>
    </row>
    <row r="387" spans="2:12" ht="13" x14ac:dyDescent="0.15">
      <c r="B387" s="40">
        <v>18300.009999999998</v>
      </c>
      <c r="C387" s="40">
        <v>18400</v>
      </c>
      <c r="D387" s="40">
        <v>2208</v>
      </c>
      <c r="F387" s="40">
        <v>18300.009999999998</v>
      </c>
      <c r="G387" s="40">
        <v>18400</v>
      </c>
      <c r="H387" s="40">
        <v>2024</v>
      </c>
      <c r="J387" s="40">
        <v>18300.009999999998</v>
      </c>
      <c r="K387" s="40">
        <v>18400</v>
      </c>
      <c r="L387" s="40">
        <v>4232</v>
      </c>
    </row>
    <row r="388" spans="2:12" ht="13" x14ac:dyDescent="0.15">
      <c r="B388" s="40">
        <v>18400.009999999998</v>
      </c>
      <c r="C388" s="40">
        <v>18500</v>
      </c>
      <c r="D388" s="40">
        <v>2220</v>
      </c>
      <c r="F388" s="40">
        <v>18400.009999999998</v>
      </c>
      <c r="G388" s="40">
        <v>18500</v>
      </c>
      <c r="H388" s="40">
        <v>2035</v>
      </c>
      <c r="J388" s="40">
        <v>18400.009999999998</v>
      </c>
      <c r="K388" s="40">
        <v>18500</v>
      </c>
      <c r="L388" s="40">
        <v>4255</v>
      </c>
    </row>
    <row r="389" spans="2:12" ht="13" x14ac:dyDescent="0.15">
      <c r="B389" s="40">
        <v>18500.009999999998</v>
      </c>
      <c r="C389" s="40">
        <v>18600</v>
      </c>
      <c r="D389" s="40">
        <v>2232</v>
      </c>
      <c r="F389" s="40">
        <v>18500.009999999998</v>
      </c>
      <c r="G389" s="40">
        <v>18600</v>
      </c>
      <c r="H389" s="40">
        <v>2046</v>
      </c>
      <c r="J389" s="40">
        <v>18500.009999999998</v>
      </c>
      <c r="K389" s="40">
        <v>18600</v>
      </c>
      <c r="L389" s="40">
        <v>4278</v>
      </c>
    </row>
    <row r="390" spans="2:12" ht="13" x14ac:dyDescent="0.15">
      <c r="B390" s="40">
        <v>18600.009999999998</v>
      </c>
      <c r="C390" s="40">
        <v>18700</v>
      </c>
      <c r="D390" s="40">
        <v>2244</v>
      </c>
      <c r="F390" s="40">
        <v>18600.009999999998</v>
      </c>
      <c r="G390" s="40">
        <v>18700</v>
      </c>
      <c r="H390" s="40">
        <v>2057</v>
      </c>
      <c r="J390" s="40">
        <v>18600.009999999998</v>
      </c>
      <c r="K390" s="40">
        <v>18700</v>
      </c>
      <c r="L390" s="40">
        <v>4301</v>
      </c>
    </row>
    <row r="391" spans="2:12" ht="13" x14ac:dyDescent="0.15">
      <c r="B391" s="40">
        <v>18700.009999999998</v>
      </c>
      <c r="C391" s="40">
        <v>18800</v>
      </c>
      <c r="D391" s="40">
        <v>2256</v>
      </c>
      <c r="F391" s="40">
        <v>18700.009999999998</v>
      </c>
      <c r="G391" s="40">
        <v>18800</v>
      </c>
      <c r="H391" s="40">
        <v>2068</v>
      </c>
      <c r="J391" s="40">
        <v>18700.009999999998</v>
      </c>
      <c r="K391" s="40">
        <v>18800</v>
      </c>
      <c r="L391" s="40">
        <v>4324</v>
      </c>
    </row>
    <row r="392" spans="2:12" ht="13" x14ac:dyDescent="0.15">
      <c r="B392" s="40">
        <v>18800.009999999998</v>
      </c>
      <c r="C392" s="40">
        <v>18900</v>
      </c>
      <c r="D392" s="40">
        <v>2268</v>
      </c>
      <c r="F392" s="40">
        <v>18800.009999999998</v>
      </c>
      <c r="G392" s="40">
        <v>18900</v>
      </c>
      <c r="H392" s="40">
        <v>2079</v>
      </c>
      <c r="J392" s="40">
        <v>18800.009999999998</v>
      </c>
      <c r="K392" s="40">
        <v>18900</v>
      </c>
      <c r="L392" s="40">
        <v>4347</v>
      </c>
    </row>
    <row r="393" spans="2:12" ht="13" x14ac:dyDescent="0.15">
      <c r="B393" s="40">
        <v>18900.009999999998</v>
      </c>
      <c r="C393" s="40">
        <v>19000</v>
      </c>
      <c r="D393" s="40">
        <v>2280</v>
      </c>
      <c r="F393" s="40">
        <v>18900.009999999998</v>
      </c>
      <c r="G393" s="40">
        <v>19000</v>
      </c>
      <c r="H393" s="40">
        <v>2090</v>
      </c>
      <c r="J393" s="40">
        <v>18900.009999999998</v>
      </c>
      <c r="K393" s="40">
        <v>19000</v>
      </c>
      <c r="L393" s="40">
        <v>4370</v>
      </c>
    </row>
    <row r="394" spans="2:12" ht="13" x14ac:dyDescent="0.15">
      <c r="B394" s="40">
        <v>19000.009999999998</v>
      </c>
      <c r="C394" s="40">
        <v>19100</v>
      </c>
      <c r="D394" s="40">
        <v>2292</v>
      </c>
      <c r="F394" s="40">
        <v>19000.009999999998</v>
      </c>
      <c r="G394" s="40">
        <v>19100</v>
      </c>
      <c r="H394" s="40">
        <v>2101</v>
      </c>
      <c r="J394" s="40">
        <v>19000.009999999998</v>
      </c>
      <c r="K394" s="40">
        <v>19100</v>
      </c>
      <c r="L394" s="40">
        <v>4393</v>
      </c>
    </row>
    <row r="395" spans="2:12" ht="13" x14ac:dyDescent="0.15">
      <c r="B395" s="40">
        <v>19100.009999999998</v>
      </c>
      <c r="C395" s="40">
        <v>19200</v>
      </c>
      <c r="D395" s="40">
        <v>2304</v>
      </c>
      <c r="F395" s="40">
        <v>19100.009999999998</v>
      </c>
      <c r="G395" s="40">
        <v>19200</v>
      </c>
      <c r="H395" s="40">
        <v>2112</v>
      </c>
      <c r="J395" s="40">
        <v>19100.009999999998</v>
      </c>
      <c r="K395" s="40">
        <v>19200</v>
      </c>
      <c r="L395" s="40">
        <v>4416</v>
      </c>
    </row>
    <row r="396" spans="2:12" ht="13" x14ac:dyDescent="0.15">
      <c r="B396" s="40">
        <v>19200.009999999998</v>
      </c>
      <c r="C396" s="40">
        <v>19300</v>
      </c>
      <c r="D396" s="40">
        <v>2316</v>
      </c>
      <c r="F396" s="40">
        <v>19200.009999999998</v>
      </c>
      <c r="G396" s="40">
        <v>19300</v>
      </c>
      <c r="H396" s="40">
        <v>2123</v>
      </c>
      <c r="J396" s="40">
        <v>19200.009999999998</v>
      </c>
      <c r="K396" s="40">
        <v>19300</v>
      </c>
      <c r="L396" s="40">
        <v>4439</v>
      </c>
    </row>
    <row r="397" spans="2:12" ht="13" x14ac:dyDescent="0.15">
      <c r="B397" s="40">
        <v>19300.009999999998</v>
      </c>
      <c r="C397" s="40">
        <v>19400</v>
      </c>
      <c r="D397" s="40">
        <v>2328</v>
      </c>
      <c r="F397" s="40">
        <v>19300.009999999998</v>
      </c>
      <c r="G397" s="40">
        <v>19400</v>
      </c>
      <c r="H397" s="40">
        <v>2134</v>
      </c>
      <c r="J397" s="40">
        <v>19300.009999999998</v>
      </c>
      <c r="K397" s="40">
        <v>19400</v>
      </c>
      <c r="L397" s="40">
        <v>4462</v>
      </c>
    </row>
    <row r="398" spans="2:12" ht="13" x14ac:dyDescent="0.15">
      <c r="B398" s="40">
        <v>19400.009999999998</v>
      </c>
      <c r="C398" s="40">
        <v>19500</v>
      </c>
      <c r="D398" s="40">
        <v>2340</v>
      </c>
      <c r="F398" s="40">
        <v>19400.009999999998</v>
      </c>
      <c r="G398" s="40">
        <v>19500</v>
      </c>
      <c r="H398" s="40">
        <v>2145</v>
      </c>
      <c r="J398" s="40">
        <v>19400.009999999998</v>
      </c>
      <c r="K398" s="40">
        <v>19500</v>
      </c>
      <c r="L398" s="40">
        <v>4485</v>
      </c>
    </row>
    <row r="399" spans="2:12" ht="13" x14ac:dyDescent="0.15">
      <c r="B399" s="40">
        <v>19500.009999999998</v>
      </c>
      <c r="C399" s="40">
        <v>19600</v>
      </c>
      <c r="D399" s="40">
        <v>2352</v>
      </c>
      <c r="F399" s="40">
        <v>19500.009999999998</v>
      </c>
      <c r="G399" s="40">
        <v>19600</v>
      </c>
      <c r="H399" s="40">
        <v>2156</v>
      </c>
      <c r="J399" s="40">
        <v>19500.009999999998</v>
      </c>
      <c r="K399" s="40">
        <v>19600</v>
      </c>
      <c r="L399" s="40">
        <v>4508</v>
      </c>
    </row>
    <row r="400" spans="2:12" ht="13" x14ac:dyDescent="0.15">
      <c r="B400" s="40">
        <v>19600.009999999998</v>
      </c>
      <c r="C400" s="40">
        <v>19700</v>
      </c>
      <c r="D400" s="40">
        <v>2364</v>
      </c>
      <c r="F400" s="40">
        <v>19600.009999999998</v>
      </c>
      <c r="G400" s="40">
        <v>19700</v>
      </c>
      <c r="H400" s="40">
        <v>2167</v>
      </c>
      <c r="J400" s="40">
        <v>19600.009999999998</v>
      </c>
      <c r="K400" s="40">
        <v>19700</v>
      </c>
      <c r="L400" s="40">
        <v>4531</v>
      </c>
    </row>
    <row r="401" spans="2:12" ht="13" x14ac:dyDescent="0.15">
      <c r="B401" s="40">
        <v>19700.009999999998</v>
      </c>
      <c r="C401" s="40">
        <v>19800</v>
      </c>
      <c r="D401" s="40">
        <v>2376</v>
      </c>
      <c r="F401" s="40">
        <v>19700.009999999998</v>
      </c>
      <c r="G401" s="40">
        <v>19800</v>
      </c>
      <c r="H401" s="40">
        <v>2178</v>
      </c>
      <c r="J401" s="40">
        <v>19700.009999999998</v>
      </c>
      <c r="K401" s="40">
        <v>19800</v>
      </c>
      <c r="L401" s="40">
        <v>4554</v>
      </c>
    </row>
    <row r="402" spans="2:12" ht="13" x14ac:dyDescent="0.15">
      <c r="B402" s="40">
        <v>19800.009999999998</v>
      </c>
      <c r="C402" s="40">
        <v>19900</v>
      </c>
      <c r="D402" s="40">
        <v>2388</v>
      </c>
      <c r="F402" s="40">
        <v>19800.009999999998</v>
      </c>
      <c r="G402" s="40">
        <v>19900</v>
      </c>
      <c r="H402" s="40">
        <v>2189</v>
      </c>
      <c r="J402" s="40">
        <v>19800.009999999998</v>
      </c>
      <c r="K402" s="40">
        <v>19900</v>
      </c>
      <c r="L402" s="40">
        <v>4577</v>
      </c>
    </row>
    <row r="403" spans="2:12" ht="13" x14ac:dyDescent="0.15">
      <c r="B403" s="40">
        <v>19900.009999999998</v>
      </c>
      <c r="C403" s="40">
        <v>20000</v>
      </c>
      <c r="D403" s="40">
        <v>2400</v>
      </c>
      <c r="F403" s="40">
        <v>19900.009999999998</v>
      </c>
      <c r="G403" s="40">
        <v>20000</v>
      </c>
      <c r="H403" s="40">
        <v>2200</v>
      </c>
      <c r="J403" s="40">
        <v>19900.009999999998</v>
      </c>
      <c r="K403" s="40">
        <v>20000</v>
      </c>
      <c r="L403" s="40">
        <v>4600</v>
      </c>
    </row>
    <row r="404" spans="2:12" ht="13" x14ac:dyDescent="0.15">
      <c r="D404" s="40"/>
    </row>
    <row r="405" spans="2:12" ht="13" x14ac:dyDescent="0.15">
      <c r="D405" s="40"/>
    </row>
    <row r="406" spans="2:12" ht="13" x14ac:dyDescent="0.15">
      <c r="D406" s="40"/>
    </row>
    <row r="407" spans="2:12" ht="13" x14ac:dyDescent="0.15">
      <c r="D407" s="40"/>
    </row>
    <row r="408" spans="2:12" ht="13" x14ac:dyDescent="0.15">
      <c r="D408" s="40"/>
    </row>
    <row r="409" spans="2:12" ht="13" x14ac:dyDescent="0.15">
      <c r="D409" s="40"/>
    </row>
    <row r="410" spans="2:12" ht="13" x14ac:dyDescent="0.15">
      <c r="D410" s="40"/>
    </row>
    <row r="411" spans="2:12" ht="13" x14ac:dyDescent="0.15">
      <c r="D411" s="40"/>
    </row>
    <row r="412" spans="2:12" ht="13" x14ac:dyDescent="0.15">
      <c r="D412" s="40"/>
    </row>
    <row r="413" spans="2:12" ht="13" x14ac:dyDescent="0.15">
      <c r="D413" s="40"/>
    </row>
    <row r="414" spans="2:12" ht="13" x14ac:dyDescent="0.15">
      <c r="D414" s="40"/>
    </row>
    <row r="415" spans="2:12" ht="13" x14ac:dyDescent="0.15">
      <c r="D415" s="40"/>
    </row>
    <row r="416" spans="2:12" ht="13" x14ac:dyDescent="0.15">
      <c r="D416" s="40"/>
    </row>
    <row r="417" spans="4:4" ht="13" x14ac:dyDescent="0.15">
      <c r="D417" s="40"/>
    </row>
    <row r="418" spans="4:4" ht="13" x14ac:dyDescent="0.15">
      <c r="D418" s="40"/>
    </row>
    <row r="419" spans="4:4" ht="13" x14ac:dyDescent="0.15">
      <c r="D419" s="40"/>
    </row>
    <row r="420" spans="4:4" ht="13" x14ac:dyDescent="0.15">
      <c r="D420" s="40"/>
    </row>
    <row r="421" spans="4:4" ht="13" x14ac:dyDescent="0.15">
      <c r="D421" s="40"/>
    </row>
    <row r="422" spans="4:4" ht="13" x14ac:dyDescent="0.15">
      <c r="D422" s="40"/>
    </row>
    <row r="423" spans="4:4" ht="13" x14ac:dyDescent="0.15">
      <c r="D423" s="40"/>
    </row>
    <row r="424" spans="4:4" ht="13" x14ac:dyDescent="0.15">
      <c r="D424" s="40"/>
    </row>
    <row r="425" spans="4:4" ht="13" x14ac:dyDescent="0.15">
      <c r="D425" s="40"/>
    </row>
    <row r="426" spans="4:4" ht="13" x14ac:dyDescent="0.15">
      <c r="D426" s="40"/>
    </row>
    <row r="427" spans="4:4" ht="13" x14ac:dyDescent="0.15">
      <c r="D427" s="40"/>
    </row>
    <row r="428" spans="4:4" ht="13" x14ac:dyDescent="0.15">
      <c r="D428" s="40"/>
    </row>
    <row r="429" spans="4:4" ht="13" x14ac:dyDescent="0.15">
      <c r="D429" s="40"/>
    </row>
    <row r="430" spans="4:4" ht="13" x14ac:dyDescent="0.15">
      <c r="D430" s="40"/>
    </row>
    <row r="431" spans="4:4" ht="13" x14ac:dyDescent="0.15">
      <c r="D431" s="40"/>
    </row>
    <row r="432" spans="4:4" ht="13" x14ac:dyDescent="0.15">
      <c r="D432" s="40"/>
    </row>
    <row r="433" spans="4:4" ht="13" x14ac:dyDescent="0.15">
      <c r="D433" s="40"/>
    </row>
    <row r="434" spans="4:4" ht="13" x14ac:dyDescent="0.15">
      <c r="D434" s="40"/>
    </row>
    <row r="435" spans="4:4" ht="13" x14ac:dyDescent="0.15">
      <c r="D435" s="40"/>
    </row>
    <row r="436" spans="4:4" ht="13" x14ac:dyDescent="0.15">
      <c r="D436" s="40"/>
    </row>
    <row r="437" spans="4:4" ht="13" x14ac:dyDescent="0.15">
      <c r="D437" s="40"/>
    </row>
    <row r="438" spans="4:4" ht="13" x14ac:dyDescent="0.15">
      <c r="D438" s="40"/>
    </row>
    <row r="439" spans="4:4" ht="13" x14ac:dyDescent="0.15">
      <c r="D439" s="40"/>
    </row>
    <row r="440" spans="4:4" ht="13" x14ac:dyDescent="0.15">
      <c r="D440" s="40"/>
    </row>
    <row r="441" spans="4:4" ht="13" x14ac:dyDescent="0.15">
      <c r="D441" s="40"/>
    </row>
    <row r="442" spans="4:4" ht="13" x14ac:dyDescent="0.15">
      <c r="D442" s="40"/>
    </row>
    <row r="443" spans="4:4" ht="13" x14ac:dyDescent="0.15">
      <c r="D443" s="40"/>
    </row>
    <row r="444" spans="4:4" ht="13" x14ac:dyDescent="0.15">
      <c r="D444" s="40"/>
    </row>
    <row r="445" spans="4:4" ht="13" x14ac:dyDescent="0.15">
      <c r="D445" s="40"/>
    </row>
    <row r="446" spans="4:4" ht="13" x14ac:dyDescent="0.15">
      <c r="D446" s="40"/>
    </row>
    <row r="447" spans="4:4" ht="13" x14ac:dyDescent="0.15">
      <c r="D447" s="40"/>
    </row>
    <row r="448" spans="4:4" ht="13" x14ac:dyDescent="0.15">
      <c r="D448" s="40"/>
    </row>
    <row r="449" spans="4:4" ht="13" x14ac:dyDescent="0.15">
      <c r="D449" s="40"/>
    </row>
    <row r="450" spans="4:4" ht="13" x14ac:dyDescent="0.15">
      <c r="D450" s="40"/>
    </row>
    <row r="451" spans="4:4" ht="13" x14ac:dyDescent="0.15">
      <c r="D451" s="40"/>
    </row>
    <row r="452" spans="4:4" ht="13" x14ac:dyDescent="0.15">
      <c r="D452" s="40"/>
    </row>
    <row r="453" spans="4:4" ht="13" x14ac:dyDescent="0.15">
      <c r="D453" s="40"/>
    </row>
    <row r="454" spans="4:4" ht="13" x14ac:dyDescent="0.15">
      <c r="D454" s="40"/>
    </row>
    <row r="455" spans="4:4" ht="13" x14ac:dyDescent="0.15">
      <c r="D455" s="40"/>
    </row>
    <row r="456" spans="4:4" ht="13" x14ac:dyDescent="0.15">
      <c r="D456" s="40"/>
    </row>
    <row r="457" spans="4:4" ht="13" x14ac:dyDescent="0.15">
      <c r="D457" s="40"/>
    </row>
    <row r="458" spans="4:4" ht="13" x14ac:dyDescent="0.15">
      <c r="D458" s="40"/>
    </row>
    <row r="459" spans="4:4" ht="13" x14ac:dyDescent="0.15">
      <c r="D459" s="40"/>
    </row>
    <row r="460" spans="4:4" ht="13" x14ac:dyDescent="0.15">
      <c r="D460" s="40"/>
    </row>
    <row r="461" spans="4:4" ht="13" x14ac:dyDescent="0.15">
      <c r="D461" s="40"/>
    </row>
    <row r="462" spans="4:4" ht="13" x14ac:dyDescent="0.15">
      <c r="D462" s="40"/>
    </row>
    <row r="463" spans="4:4" ht="13" x14ac:dyDescent="0.15">
      <c r="D463" s="40"/>
    </row>
    <row r="464" spans="4:4" ht="13" x14ac:dyDescent="0.15">
      <c r="D464" s="40"/>
    </row>
    <row r="465" spans="4:4" ht="13" x14ac:dyDescent="0.15">
      <c r="D465" s="40"/>
    </row>
    <row r="466" spans="4:4" ht="13" x14ac:dyDescent="0.15">
      <c r="D466" s="40"/>
    </row>
    <row r="467" spans="4:4" ht="13" x14ac:dyDescent="0.15">
      <c r="D467" s="40"/>
    </row>
    <row r="468" spans="4:4" ht="13" x14ac:dyDescent="0.15">
      <c r="D468" s="40"/>
    </row>
    <row r="469" spans="4:4" ht="13" x14ac:dyDescent="0.15">
      <c r="D469" s="40"/>
    </row>
    <row r="470" spans="4:4" ht="13" x14ac:dyDescent="0.15">
      <c r="D470" s="40"/>
    </row>
    <row r="471" spans="4:4" ht="13" x14ac:dyDescent="0.15">
      <c r="D471" s="40"/>
    </row>
    <row r="472" spans="4:4" ht="13" x14ac:dyDescent="0.15">
      <c r="D472" s="40"/>
    </row>
    <row r="473" spans="4:4" ht="13" x14ac:dyDescent="0.15">
      <c r="D473" s="40"/>
    </row>
    <row r="474" spans="4:4" ht="13" x14ac:dyDescent="0.15">
      <c r="D474" s="40"/>
    </row>
    <row r="475" spans="4:4" ht="13" x14ac:dyDescent="0.15">
      <c r="D475" s="40"/>
    </row>
    <row r="476" spans="4:4" ht="13" x14ac:dyDescent="0.15">
      <c r="D476" s="40"/>
    </row>
    <row r="477" spans="4:4" ht="13" x14ac:dyDescent="0.15">
      <c r="D477" s="40"/>
    </row>
    <row r="478" spans="4:4" ht="13" x14ac:dyDescent="0.15">
      <c r="D478" s="40"/>
    </row>
    <row r="479" spans="4:4" ht="13" x14ac:dyDescent="0.15">
      <c r="D479" s="40"/>
    </row>
    <row r="480" spans="4:4" ht="13" x14ac:dyDescent="0.15">
      <c r="D480" s="40"/>
    </row>
    <row r="481" spans="4:4" ht="13" x14ac:dyDescent="0.15">
      <c r="D481" s="40"/>
    </row>
    <row r="482" spans="4:4" ht="13" x14ac:dyDescent="0.15">
      <c r="D482" s="40"/>
    </row>
    <row r="483" spans="4:4" ht="13" x14ac:dyDescent="0.15">
      <c r="D483" s="40"/>
    </row>
    <row r="484" spans="4:4" ht="13" x14ac:dyDescent="0.15">
      <c r="D484" s="40"/>
    </row>
    <row r="485" spans="4:4" ht="13" x14ac:dyDescent="0.15">
      <c r="D485" s="40"/>
    </row>
    <row r="486" spans="4:4" ht="13" x14ac:dyDescent="0.15">
      <c r="D486" s="40"/>
    </row>
    <row r="487" spans="4:4" ht="13" x14ac:dyDescent="0.15">
      <c r="D487" s="40"/>
    </row>
    <row r="488" spans="4:4" ht="13" x14ac:dyDescent="0.15">
      <c r="D488" s="40"/>
    </row>
    <row r="489" spans="4:4" ht="13" x14ac:dyDescent="0.15">
      <c r="D489" s="40"/>
    </row>
    <row r="490" spans="4:4" ht="13" x14ac:dyDescent="0.15">
      <c r="D490" s="40"/>
    </row>
    <row r="491" spans="4:4" ht="13" x14ac:dyDescent="0.15">
      <c r="D491" s="40"/>
    </row>
    <row r="492" spans="4:4" ht="13" x14ac:dyDescent="0.15">
      <c r="D492" s="40"/>
    </row>
    <row r="493" spans="4:4" ht="13" x14ac:dyDescent="0.15">
      <c r="D493" s="40"/>
    </row>
    <row r="494" spans="4:4" ht="13" x14ac:dyDescent="0.15">
      <c r="D494" s="40"/>
    </row>
    <row r="495" spans="4:4" ht="13" x14ac:dyDescent="0.15">
      <c r="D495" s="40"/>
    </row>
    <row r="496" spans="4:4" ht="13" x14ac:dyDescent="0.15">
      <c r="D496" s="40"/>
    </row>
    <row r="497" spans="4:4" ht="13" x14ac:dyDescent="0.15">
      <c r="D497" s="40"/>
    </row>
    <row r="498" spans="4:4" ht="13" x14ac:dyDescent="0.15">
      <c r="D498" s="40"/>
    </row>
    <row r="499" spans="4:4" ht="13" x14ac:dyDescent="0.15">
      <c r="D499" s="40"/>
    </row>
    <row r="500" spans="4:4" ht="13" x14ac:dyDescent="0.15">
      <c r="D500" s="40"/>
    </row>
    <row r="501" spans="4:4" ht="13" x14ac:dyDescent="0.15">
      <c r="D501" s="40"/>
    </row>
    <row r="502" spans="4:4" ht="13" x14ac:dyDescent="0.15">
      <c r="D502" s="40"/>
    </row>
    <row r="503" spans="4:4" ht="13" x14ac:dyDescent="0.15">
      <c r="D503" s="40"/>
    </row>
    <row r="504" spans="4:4" ht="13" x14ac:dyDescent="0.15">
      <c r="D504" s="40"/>
    </row>
    <row r="505" spans="4:4" ht="13" x14ac:dyDescent="0.15">
      <c r="D505" s="40"/>
    </row>
    <row r="506" spans="4:4" ht="13" x14ac:dyDescent="0.15">
      <c r="D506" s="40"/>
    </row>
    <row r="507" spans="4:4" ht="13" x14ac:dyDescent="0.15">
      <c r="D507" s="40"/>
    </row>
    <row r="508" spans="4:4" ht="13" x14ac:dyDescent="0.15">
      <c r="D508" s="40"/>
    </row>
    <row r="509" spans="4:4" ht="13" x14ac:dyDescent="0.15">
      <c r="D509" s="40"/>
    </row>
    <row r="510" spans="4:4" ht="13" x14ac:dyDescent="0.15">
      <c r="D510" s="40"/>
    </row>
    <row r="511" spans="4:4" ht="13" x14ac:dyDescent="0.15">
      <c r="D511" s="40"/>
    </row>
    <row r="512" spans="4:4" ht="13" x14ac:dyDescent="0.15">
      <c r="D512" s="40"/>
    </row>
    <row r="513" spans="4:4" ht="13" x14ac:dyDescent="0.15">
      <c r="D513" s="40"/>
    </row>
    <row r="514" spans="4:4" ht="13" x14ac:dyDescent="0.15">
      <c r="D514" s="40"/>
    </row>
    <row r="515" spans="4:4" ht="13" x14ac:dyDescent="0.15">
      <c r="D515" s="40"/>
    </row>
    <row r="516" spans="4:4" ht="13" x14ac:dyDescent="0.15">
      <c r="D516" s="40"/>
    </row>
    <row r="517" spans="4:4" ht="13" x14ac:dyDescent="0.15">
      <c r="D517" s="40"/>
    </row>
    <row r="518" spans="4:4" ht="13" x14ac:dyDescent="0.15">
      <c r="D518" s="40"/>
    </row>
    <row r="519" spans="4:4" ht="13" x14ac:dyDescent="0.15">
      <c r="D519" s="40"/>
    </row>
    <row r="520" spans="4:4" ht="13" x14ac:dyDescent="0.15">
      <c r="D520" s="40"/>
    </row>
    <row r="521" spans="4:4" ht="13" x14ac:dyDescent="0.15">
      <c r="D521" s="40"/>
    </row>
    <row r="522" spans="4:4" ht="13" x14ac:dyDescent="0.15">
      <c r="D522" s="40"/>
    </row>
    <row r="523" spans="4:4" ht="13" x14ac:dyDescent="0.15">
      <c r="D523" s="40"/>
    </row>
    <row r="524" spans="4:4" ht="13" x14ac:dyDescent="0.15">
      <c r="D524" s="40"/>
    </row>
    <row r="525" spans="4:4" ht="13" x14ac:dyDescent="0.15">
      <c r="D525" s="40"/>
    </row>
    <row r="526" spans="4:4" ht="13" x14ac:dyDescent="0.15">
      <c r="D526" s="40"/>
    </row>
    <row r="527" spans="4:4" ht="13" x14ac:dyDescent="0.15">
      <c r="D527" s="40"/>
    </row>
    <row r="528" spans="4:4" ht="13" x14ac:dyDescent="0.15">
      <c r="D528" s="40"/>
    </row>
    <row r="529" spans="4:4" ht="13" x14ac:dyDescent="0.15">
      <c r="D529" s="40"/>
    </row>
    <row r="530" spans="4:4" ht="13" x14ac:dyDescent="0.15">
      <c r="D530" s="40"/>
    </row>
    <row r="531" spans="4:4" ht="13" x14ac:dyDescent="0.15">
      <c r="D531" s="40"/>
    </row>
    <row r="532" spans="4:4" ht="13" x14ac:dyDescent="0.15">
      <c r="D532" s="40"/>
    </row>
    <row r="533" spans="4:4" ht="13" x14ac:dyDescent="0.15">
      <c r="D533" s="40"/>
    </row>
    <row r="534" spans="4:4" ht="13" x14ac:dyDescent="0.15">
      <c r="D534" s="40"/>
    </row>
    <row r="535" spans="4:4" ht="13" x14ac:dyDescent="0.15">
      <c r="D535" s="40"/>
    </row>
    <row r="536" spans="4:4" ht="13" x14ac:dyDescent="0.15">
      <c r="D536" s="40"/>
    </row>
    <row r="537" spans="4:4" ht="13" x14ac:dyDescent="0.15">
      <c r="D537" s="40"/>
    </row>
    <row r="538" spans="4:4" ht="13" x14ac:dyDescent="0.15">
      <c r="D538" s="40"/>
    </row>
    <row r="539" spans="4:4" ht="13" x14ac:dyDescent="0.15">
      <c r="D539" s="40"/>
    </row>
    <row r="540" spans="4:4" ht="13" x14ac:dyDescent="0.15">
      <c r="D540" s="40"/>
    </row>
    <row r="541" spans="4:4" ht="13" x14ac:dyDescent="0.15">
      <c r="D541" s="40"/>
    </row>
    <row r="542" spans="4:4" ht="13" x14ac:dyDescent="0.15">
      <c r="D542" s="40"/>
    </row>
    <row r="543" spans="4:4" ht="13" x14ac:dyDescent="0.15">
      <c r="D543" s="40"/>
    </row>
    <row r="544" spans="4:4" ht="13" x14ac:dyDescent="0.15">
      <c r="D544" s="40"/>
    </row>
    <row r="545" spans="4:4" ht="13" x14ac:dyDescent="0.15">
      <c r="D545" s="40"/>
    </row>
    <row r="546" spans="4:4" ht="13" x14ac:dyDescent="0.15">
      <c r="D546" s="40"/>
    </row>
    <row r="547" spans="4:4" ht="13" x14ac:dyDescent="0.15">
      <c r="D547" s="40"/>
    </row>
    <row r="548" spans="4:4" ht="13" x14ac:dyDescent="0.15">
      <c r="D548" s="40"/>
    </row>
    <row r="549" spans="4:4" ht="13" x14ac:dyDescent="0.15">
      <c r="D549" s="40"/>
    </row>
    <row r="550" spans="4:4" ht="13" x14ac:dyDescent="0.15">
      <c r="D550" s="40"/>
    </row>
    <row r="551" spans="4:4" ht="13" x14ac:dyDescent="0.15">
      <c r="D551" s="40"/>
    </row>
    <row r="552" spans="4:4" ht="13" x14ac:dyDescent="0.15">
      <c r="D552" s="40"/>
    </row>
    <row r="553" spans="4:4" ht="13" x14ac:dyDescent="0.15">
      <c r="D553" s="40"/>
    </row>
    <row r="554" spans="4:4" ht="13" x14ac:dyDescent="0.15">
      <c r="D554" s="40"/>
    </row>
    <row r="555" spans="4:4" ht="13" x14ac:dyDescent="0.15">
      <c r="D555" s="40"/>
    </row>
    <row r="556" spans="4:4" ht="13" x14ac:dyDescent="0.15">
      <c r="D556" s="40"/>
    </row>
    <row r="557" spans="4:4" ht="13" x14ac:dyDescent="0.15">
      <c r="D557" s="40"/>
    </row>
    <row r="558" spans="4:4" ht="13" x14ac:dyDescent="0.15">
      <c r="D558" s="40"/>
    </row>
    <row r="559" spans="4:4" ht="13" x14ac:dyDescent="0.15">
      <c r="D559" s="40"/>
    </row>
    <row r="560" spans="4:4" ht="13" x14ac:dyDescent="0.15">
      <c r="D560" s="40"/>
    </row>
    <row r="561" spans="4:4" ht="13" x14ac:dyDescent="0.15">
      <c r="D561" s="40"/>
    </row>
    <row r="562" spans="4:4" ht="13" x14ac:dyDescent="0.15">
      <c r="D562" s="40"/>
    </row>
    <row r="563" spans="4:4" ht="13" x14ac:dyDescent="0.15">
      <c r="D563" s="40"/>
    </row>
    <row r="564" spans="4:4" ht="13" x14ac:dyDescent="0.15">
      <c r="D564" s="40"/>
    </row>
    <row r="565" spans="4:4" ht="13" x14ac:dyDescent="0.15">
      <c r="D565" s="40"/>
    </row>
    <row r="566" spans="4:4" ht="13" x14ac:dyDescent="0.15">
      <c r="D566" s="40"/>
    </row>
    <row r="567" spans="4:4" ht="13" x14ac:dyDescent="0.15">
      <c r="D567" s="40"/>
    </row>
    <row r="568" spans="4:4" ht="13" x14ac:dyDescent="0.15">
      <c r="D568" s="40"/>
    </row>
    <row r="569" spans="4:4" ht="13" x14ac:dyDescent="0.15">
      <c r="D569" s="40"/>
    </row>
    <row r="570" spans="4:4" ht="13" x14ac:dyDescent="0.15">
      <c r="D570" s="40"/>
    </row>
    <row r="571" spans="4:4" ht="13" x14ac:dyDescent="0.15">
      <c r="D571" s="40"/>
    </row>
    <row r="572" spans="4:4" ht="13" x14ac:dyDescent="0.15">
      <c r="D572" s="40"/>
    </row>
    <row r="573" spans="4:4" ht="13" x14ac:dyDescent="0.15">
      <c r="D573" s="40"/>
    </row>
    <row r="574" spans="4:4" ht="13" x14ac:dyDescent="0.15">
      <c r="D574" s="40"/>
    </row>
    <row r="575" spans="4:4" ht="13" x14ac:dyDescent="0.15">
      <c r="D575" s="40"/>
    </row>
    <row r="576" spans="4:4" ht="13" x14ac:dyDescent="0.15">
      <c r="D576" s="40"/>
    </row>
    <row r="577" spans="4:4" ht="13" x14ac:dyDescent="0.15">
      <c r="D577" s="40"/>
    </row>
    <row r="578" spans="4:4" ht="13" x14ac:dyDescent="0.15">
      <c r="D578" s="40"/>
    </row>
    <row r="579" spans="4:4" ht="13" x14ac:dyDescent="0.15">
      <c r="D579" s="40"/>
    </row>
    <row r="580" spans="4:4" ht="13" x14ac:dyDescent="0.15">
      <c r="D580" s="40"/>
    </row>
    <row r="581" spans="4:4" ht="13" x14ac:dyDescent="0.15">
      <c r="D581" s="40"/>
    </row>
    <row r="582" spans="4:4" ht="13" x14ac:dyDescent="0.15">
      <c r="D582" s="40"/>
    </row>
    <row r="583" spans="4:4" ht="13" x14ac:dyDescent="0.15">
      <c r="D583" s="40"/>
    </row>
    <row r="584" spans="4:4" ht="13" x14ac:dyDescent="0.15">
      <c r="D584" s="40"/>
    </row>
    <row r="585" spans="4:4" ht="13" x14ac:dyDescent="0.15">
      <c r="D585" s="40"/>
    </row>
    <row r="586" spans="4:4" ht="13" x14ac:dyDescent="0.15">
      <c r="D586" s="40"/>
    </row>
    <row r="587" spans="4:4" ht="13" x14ac:dyDescent="0.15">
      <c r="D587" s="40"/>
    </row>
    <row r="588" spans="4:4" ht="13" x14ac:dyDescent="0.15">
      <c r="D588" s="40"/>
    </row>
    <row r="589" spans="4:4" ht="13" x14ac:dyDescent="0.15">
      <c r="D589" s="40"/>
    </row>
    <row r="590" spans="4:4" ht="13" x14ac:dyDescent="0.15">
      <c r="D590" s="40"/>
    </row>
    <row r="591" spans="4:4" ht="13" x14ac:dyDescent="0.15">
      <c r="D591" s="40"/>
    </row>
    <row r="592" spans="4:4" ht="13" x14ac:dyDescent="0.15">
      <c r="D592" s="40"/>
    </row>
    <row r="593" spans="4:4" ht="13" x14ac:dyDescent="0.15">
      <c r="D593" s="40"/>
    </row>
    <row r="594" spans="4:4" ht="13" x14ac:dyDescent="0.15">
      <c r="D594" s="40"/>
    </row>
    <row r="595" spans="4:4" ht="13" x14ac:dyDescent="0.15">
      <c r="D595" s="40"/>
    </row>
    <row r="596" spans="4:4" ht="13" x14ac:dyDescent="0.15">
      <c r="D596" s="40"/>
    </row>
    <row r="597" spans="4:4" ht="13" x14ac:dyDescent="0.15">
      <c r="D597" s="40"/>
    </row>
    <row r="598" spans="4:4" ht="13" x14ac:dyDescent="0.15">
      <c r="D598" s="40"/>
    </row>
    <row r="599" spans="4:4" ht="13" x14ac:dyDescent="0.15">
      <c r="D599" s="40"/>
    </row>
    <row r="600" spans="4:4" ht="13" x14ac:dyDescent="0.15">
      <c r="D600" s="40"/>
    </row>
    <row r="601" spans="4:4" ht="13" x14ac:dyDescent="0.15">
      <c r="D601" s="40"/>
    </row>
    <row r="602" spans="4:4" ht="13" x14ac:dyDescent="0.15">
      <c r="D602" s="40"/>
    </row>
    <row r="603" spans="4:4" ht="13" x14ac:dyDescent="0.15">
      <c r="D603" s="40"/>
    </row>
    <row r="604" spans="4:4" ht="13" x14ac:dyDescent="0.15"/>
    <row r="605" spans="4:4" ht="13" x14ac:dyDescent="0.15"/>
    <row r="606" spans="4:4" ht="13" x14ac:dyDescent="0.15"/>
    <row r="607" spans="4:4" ht="13" x14ac:dyDescent="0.15"/>
    <row r="608" spans="4:4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  <row r="975" ht="13" x14ac:dyDescent="0.15"/>
    <row r="976" ht="13" x14ac:dyDescent="0.15"/>
    <row r="977" ht="13" x14ac:dyDescent="0.15"/>
    <row r="978" ht="13" x14ac:dyDescent="0.15"/>
    <row r="979" ht="13" x14ac:dyDescent="0.15"/>
    <row r="980" ht="13" x14ac:dyDescent="0.15"/>
    <row r="981" ht="13" x14ac:dyDescent="0.15"/>
    <row r="982" ht="13" x14ac:dyDescent="0.15"/>
    <row r="983" ht="13" x14ac:dyDescent="0.15"/>
    <row r="984" ht="13" x14ac:dyDescent="0.15"/>
    <row r="985" ht="13" x14ac:dyDescent="0.15"/>
    <row r="986" ht="13" x14ac:dyDescent="0.15"/>
    <row r="987" ht="13" x14ac:dyDescent="0.15"/>
    <row r="988" ht="13" x14ac:dyDescent="0.15"/>
    <row r="989" ht="13" x14ac:dyDescent="0.15"/>
    <row r="990" ht="13" x14ac:dyDescent="0.15"/>
    <row r="991" ht="13" x14ac:dyDescent="0.15"/>
    <row r="992" ht="13" x14ac:dyDescent="0.15"/>
    <row r="993" ht="13" x14ac:dyDescent="0.15"/>
    <row r="994" ht="13" x14ac:dyDescent="0.15"/>
    <row r="995" ht="13" x14ac:dyDescent="0.15"/>
    <row r="996" ht="13" x14ac:dyDescent="0.15"/>
    <row r="997" ht="13" x14ac:dyDescent="0.15"/>
    <row r="998" ht="13" x14ac:dyDescent="0.15"/>
    <row r="999" ht="13" x14ac:dyDescent="0.15"/>
    <row r="1000" ht="13" x14ac:dyDescent="0.1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Sales Tracking (ST)</vt:lpstr>
      <vt:lpstr>C Turboads</vt:lpstr>
      <vt:lpstr>C Turboads TT</vt:lpstr>
      <vt:lpstr>6-Mo AVG</vt:lpstr>
      <vt:lpstr>Salary Scheme Marketing Dept</vt:lpstr>
      <vt:lpstr>Salary Scheme Marketing</vt:lpstr>
      <vt:lpstr>Salary Scheme Marketing Dept Sa</vt:lpstr>
      <vt:lpstr>Copy 6-Mo AVG</vt:lpstr>
      <vt:lpstr>Table EPF</vt:lpstr>
      <vt:lpstr>Table SOCSO</vt:lpstr>
      <vt:lpstr>Table EIS</vt:lpstr>
      <vt:lpstr>Salary Scheme Marketing Dept Au</vt:lpstr>
      <vt:lpstr>Basic + Commission Scheme Activ</vt:lpstr>
      <vt:lpstr>Control of Basic + Commission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2025-11-10T06:57:30Z</dcterms:created>
  <dcterms:modified xsi:type="dcterms:W3CDTF">2025-11-10T06:57:30Z</dcterms:modified>
</cp:coreProperties>
</file>